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D:\Akademik Teşvik Ek Takvim\2019 YILI AKADEMİK TEŞVİK EK BAŞVURU DOSYASI\EKLER\Ek_14. Akademik Teşvik Hesaplama Cetveli\"/>
    </mc:Choice>
  </mc:AlternateContent>
  <bookViews>
    <workbookView showSheetTabs="0" xWindow="0" yWindow="0" windowWidth="21600" windowHeight="9615"/>
  </bookViews>
  <sheets>
    <sheet name="ANASAYFA" sheetId="21" r:id="rId1"/>
    <sheet name="1-PROJE" sheetId="1" r:id="rId2"/>
    <sheet name="2-ARAŞTIRMA" sheetId="3" r:id="rId3"/>
    <sheet name="3-YAYIN" sheetId="2" r:id="rId4"/>
    <sheet name="4-TASARIM" sheetId="17" r:id="rId5"/>
    <sheet name="5-SERGİ" sheetId="18" r:id="rId6"/>
    <sheet name="6-PATENT" sheetId="19" r:id="rId7"/>
    <sheet name="7-ATIF" sheetId="6" r:id="rId8"/>
    <sheet name="8-TEBLİĞ" sheetId="7" r:id="rId9"/>
    <sheet name="9-ÖDÜL" sheetId="14" r:id="rId10"/>
    <sheet name="SONUÇ" sheetId="16" r:id="rId11"/>
  </sheets>
  <calcPr calcId="162913"/>
</workbook>
</file>

<file path=xl/calcChain.xml><?xml version="1.0" encoding="utf-8"?>
<calcChain xmlns="http://schemas.openxmlformats.org/spreadsheetml/2006/main">
  <c r="L9" i="1" l="1"/>
  <c r="L8" i="1"/>
  <c r="L7" i="1"/>
  <c r="L6" i="1"/>
  <c r="L5" i="1"/>
  <c r="L4" i="1"/>
  <c r="I9" i="1"/>
  <c r="I8" i="1"/>
  <c r="I7" i="1"/>
  <c r="I6" i="1"/>
  <c r="I5" i="1"/>
  <c r="I4" i="1"/>
  <c r="H13" i="14" l="1"/>
  <c r="H9" i="6"/>
  <c r="H8" i="6"/>
  <c r="H7" i="6"/>
  <c r="H6" i="6"/>
  <c r="H5" i="6"/>
  <c r="H4" i="6"/>
  <c r="V9" i="2"/>
  <c r="R9" i="2"/>
  <c r="N9" i="2"/>
  <c r="J9" i="2"/>
  <c r="V8" i="2"/>
  <c r="R8" i="2"/>
  <c r="N8" i="2"/>
  <c r="J8" i="2"/>
  <c r="V7" i="2"/>
  <c r="R7" i="2"/>
  <c r="N7" i="2"/>
  <c r="J7" i="2"/>
  <c r="V6" i="2"/>
  <c r="R6" i="2"/>
  <c r="N6" i="2"/>
  <c r="J6" i="2"/>
  <c r="V5" i="2"/>
  <c r="R5" i="2"/>
  <c r="N5" i="2"/>
  <c r="J5" i="2"/>
  <c r="V4" i="2"/>
  <c r="R4" i="2"/>
  <c r="N4" i="2"/>
  <c r="J4" i="2"/>
  <c r="J10" i="2" l="1"/>
  <c r="AC11" i="14" l="1"/>
  <c r="AC12" i="14"/>
  <c r="AC13" i="14"/>
  <c r="AB5" i="6"/>
  <c r="AB6" i="6"/>
  <c r="AB10" i="6"/>
  <c r="AB11" i="6"/>
  <c r="AB4" i="6"/>
  <c r="AC9" i="21" l="1"/>
  <c r="AD9" i="21" s="1"/>
  <c r="AC8" i="21"/>
  <c r="AD8" i="21" s="1"/>
  <c r="AC7" i="21"/>
  <c r="AD7" i="21" s="1"/>
  <c r="AC6" i="21"/>
  <c r="AD6" i="21" s="1"/>
  <c r="AC5" i="21"/>
  <c r="AD5" i="21" s="1"/>
  <c r="AC4" i="21"/>
  <c r="AC10" i="21" l="1"/>
  <c r="AD10" i="21" s="1"/>
  <c r="AD4" i="21"/>
  <c r="H10" i="14"/>
  <c r="AC10" i="14" s="1"/>
  <c r="H9" i="14"/>
  <c r="AC9" i="14" s="1"/>
  <c r="H8" i="14"/>
  <c r="AC8" i="14" s="1"/>
  <c r="H7" i="14"/>
  <c r="AC7" i="14" s="1"/>
  <c r="H6" i="14"/>
  <c r="AC6" i="14" s="1"/>
  <c r="H5" i="14"/>
  <c r="AC5" i="14" s="1"/>
  <c r="H4" i="14"/>
  <c r="AC4" i="14" s="1"/>
  <c r="AC14" i="14" l="1"/>
  <c r="F12" i="16" s="1"/>
  <c r="R4" i="7"/>
  <c r="O4" i="7"/>
  <c r="L4" i="7"/>
  <c r="I4" i="7"/>
  <c r="AB9" i="6"/>
  <c r="AB7" i="6"/>
  <c r="AB8" i="6"/>
  <c r="O5" i="19"/>
  <c r="L5" i="19"/>
  <c r="I5" i="19"/>
  <c r="O4" i="19"/>
  <c r="L4" i="19"/>
  <c r="I4" i="19"/>
  <c r="H4" i="17"/>
  <c r="AB3" i="17" s="1"/>
  <c r="AB12" i="6" l="1"/>
  <c r="AC12" i="6" s="1"/>
  <c r="AD14" i="14"/>
  <c r="G12" i="16" s="1"/>
  <c r="AH4" i="7"/>
  <c r="AI4" i="19"/>
  <c r="AI5" i="19"/>
  <c r="AF3" i="18"/>
  <c r="AG3" i="18" s="1"/>
  <c r="F7" i="16"/>
  <c r="R5" i="3"/>
  <c r="N5" i="3"/>
  <c r="J5" i="3"/>
  <c r="J4" i="3"/>
  <c r="R4" i="3"/>
  <c r="N4" i="3"/>
  <c r="AM19" i="2"/>
  <c r="AM20" i="2"/>
  <c r="AM21" i="2"/>
  <c r="V18" i="2"/>
  <c r="R18" i="2"/>
  <c r="N18" i="2"/>
  <c r="J18" i="2"/>
  <c r="V17" i="2"/>
  <c r="R17" i="2"/>
  <c r="N17" i="2"/>
  <c r="J17" i="2"/>
  <c r="V16" i="2"/>
  <c r="R16" i="2"/>
  <c r="N16" i="2"/>
  <c r="J16" i="2"/>
  <c r="V15" i="2"/>
  <c r="R15" i="2"/>
  <c r="N15" i="2"/>
  <c r="J15" i="2"/>
  <c r="V14" i="2"/>
  <c r="R14" i="2"/>
  <c r="N14" i="2"/>
  <c r="J14" i="2"/>
  <c r="V13" i="2"/>
  <c r="R13" i="2"/>
  <c r="N13" i="2"/>
  <c r="J13" i="2"/>
  <c r="V12" i="2"/>
  <c r="R12" i="2"/>
  <c r="N12" i="2"/>
  <c r="J12" i="2"/>
  <c r="V11" i="2"/>
  <c r="R11" i="2"/>
  <c r="N11" i="2"/>
  <c r="J11" i="2"/>
  <c r="V10" i="2"/>
  <c r="R10" i="2"/>
  <c r="N10" i="2"/>
  <c r="AQ4" i="2"/>
  <c r="AP4" i="2"/>
  <c r="AI6" i="19" l="1"/>
  <c r="AJ6" i="19" s="1"/>
  <c r="G9" i="16" s="1"/>
  <c r="AI4" i="7"/>
  <c r="G11" i="16" s="1"/>
  <c r="F11" i="16"/>
  <c r="F10" i="16"/>
  <c r="AL3" i="3"/>
  <c r="AL4" i="3"/>
  <c r="AC3" i="17"/>
  <c r="G7" i="16" s="1"/>
  <c r="AM6" i="2"/>
  <c r="AM8" i="2"/>
  <c r="AM10" i="2"/>
  <c r="AM12" i="2"/>
  <c r="AM11" i="2"/>
  <c r="AM13" i="2"/>
  <c r="AM16" i="2"/>
  <c r="AM18" i="2"/>
  <c r="AM14" i="2"/>
  <c r="AM17" i="2"/>
  <c r="AM15" i="2"/>
  <c r="AM7" i="2"/>
  <c r="AM4" i="2"/>
  <c r="AM5" i="2"/>
  <c r="AM9" i="2"/>
  <c r="F9" i="16" l="1"/>
  <c r="G10" i="16"/>
  <c r="AL5" i="3"/>
  <c r="AM22" i="2"/>
  <c r="F6" i="16" s="1"/>
  <c r="AL6" i="1"/>
  <c r="AM6" i="1" s="1"/>
  <c r="AL5" i="1"/>
  <c r="AM5" i="1" s="1"/>
  <c r="AL9" i="1"/>
  <c r="AL8" i="1"/>
  <c r="AM8" i="1" s="1"/>
  <c r="AL7" i="1"/>
  <c r="AM7" i="1" s="1"/>
  <c r="AL4" i="1"/>
  <c r="AM4" i="1" s="1"/>
  <c r="AM5" i="3" l="1"/>
  <c r="G5" i="16" s="1"/>
  <c r="F5" i="16"/>
  <c r="AN22" i="2"/>
  <c r="G6" i="16" s="1"/>
  <c r="AM9" i="1"/>
  <c r="AL10" i="1"/>
  <c r="F4" i="16" s="1"/>
  <c r="AM10" i="1" l="1"/>
  <c r="G4" i="16" s="1"/>
  <c r="F13" i="16"/>
  <c r="G13" i="16" s="1"/>
</calcChain>
</file>

<file path=xl/sharedStrings.xml><?xml version="1.0" encoding="utf-8"?>
<sst xmlns="http://schemas.openxmlformats.org/spreadsheetml/2006/main" count="305" uniqueCount="109">
  <si>
    <t>PROJE</t>
  </si>
  <si>
    <t>TÜBİTAK 1001, 1003, 3501, 1505, COST, Uluslararası İkili İşbirliği Programları</t>
  </si>
  <si>
    <t>TÜBİTAK 1005, 3001</t>
  </si>
  <si>
    <t>TÜBİTAK 1002</t>
  </si>
  <si>
    <t>H2020 projesi</t>
  </si>
  <si>
    <t>Diğer uluslararası özel veya resmi kurum ve kuruluşlar tarafından desteklenmiş ve destek süresi dokuz aydan az olmayan Ar-Ge niteliğini haiz proje</t>
  </si>
  <si>
    <t>Diğer ulusal kamu veya özel kurum ve kuruluşlar tarafından desteklenmiş ve destek süresi dokuz aydan az olmayan Ar-Ge niteliğini haiz proje</t>
  </si>
  <si>
    <t>SCI, SCI-Expanded, SSCI ve AHCI kapsamındaki dergilerde yayınlanmış araştırma makalesi</t>
  </si>
  <si>
    <t>SCI, SCI-Expanded, SSCI ve AHCI kapsamındaki dergilerde yayımlanmış derleme veya kısa makale, (editöre mektup, yorum, vaka takdimi, teknik not, araştırma notu, özet ve kitap kritiği)</t>
  </si>
  <si>
    <t>Alan endeksleri (ÜAK tarafından tanımlanan alanlar için) kapsamındaki dergilerde yayınlanmış araştırma makalesi</t>
  </si>
  <si>
    <t>Alan endeksleri (ÜAK tarafından tanımlanan alanlar için) kapsamındaki dergilerde yayınlanmış derleme veya kısa makale (editöre mektup, yorum, vaka takdimi, teknik not, araştırma notu, özet ve kitap kritiği)</t>
  </si>
  <si>
    <t>Diğer uluslararası hakemli dergilerde yayınlanmış araştırma makalesi</t>
  </si>
  <si>
    <t>ULAKBİM TR Dizin tarafından taranan ulusal hakemli dergilerde yayınlanmış makale</t>
  </si>
  <si>
    <t>SCI, SCI-Expanded, SSCI ve AHCI kapsamındaki dergilerde editörlük ve editör kurulu üyeliği</t>
  </si>
  <si>
    <t>Alan endeksleri (ÜAK tarafından tanımlanan alanlar için) kapsamındaki dergilerde editörlük veya editör kurulu üyeliği</t>
  </si>
  <si>
    <t>Diğer uluslararası hakemli dergilerde editörlük veya editör kurulu üyeliği</t>
  </si>
  <si>
    <t>ULAKBİM TR Dizin tarafından taranan ulusal hakemli dergilerde editörlük ve editör kurulu üyeliği</t>
  </si>
  <si>
    <t>Tanınmış uluslararası yayınevleri tarafından yayımlanmış özgün bilimsel kitap</t>
  </si>
  <si>
    <t>Tanınmış uluslararası yayınevleri tarafından yayımlanmış özgün bilimsel kitap editörlüğü</t>
  </si>
  <si>
    <t>Tanınmış uluslararası yayınevleri tarafından yayımlanmış özgün bilimsel kitaplarda bölüm yazarlığı (Aynı kitapta en çok iki bölüm değerlendirmeye alınır.)</t>
  </si>
  <si>
    <t>Tanınmış ulusal yayınevleri tarafından yayımlanmış özgün bilimsel kitap</t>
  </si>
  <si>
    <t>Tanınmış ulusal yayınevleri tarafından yayımlanmış özgün bilimsel kitaplarda bölüm yazarlığı (Aynı kitapta en çok iki bölüm değerlendirmeye alınır.)</t>
  </si>
  <si>
    <t>Uluslararası boyutta performansa dayalı yayımlanmış kişisel ses ve/veya görüntü kaydı</t>
  </si>
  <si>
    <t>Uluslararası boyutta performansa dayalı yayımlanmış karma ses ve/veya görüntü kaydı</t>
  </si>
  <si>
    <t>Ulusal boyutta performansa dayalı yayımlanmış kişisel ses ve/veya görüntü kaydı</t>
  </si>
  <si>
    <t>Endüstriyel, çevresel (bina, peyzaj ve iç mekan) veya grafiksel tasarım; sahne, moda (kumaş, aksesuar veya giysi tasarımı) veya çalgı tasarımı</t>
  </si>
  <si>
    <t>Özgün yurtdışı bireysel etkinlik (sergi, bienal, trienal, gösteri, dinleti, festival ve gösterim)</t>
  </si>
  <si>
    <t>Özgün yurtiçi bireysel etkinlik (sergi, bienal, trienal, gösteri, dinleti, festival ve gösterim)</t>
  </si>
  <si>
    <t>Özgün yurtdışı grup/karma/toplu etkinlik (sergi, bienal, trienal, gösteri, dinleti, festival ve gösterim)</t>
  </si>
  <si>
    <t>Özgün yurtiçi grup/karma/toplu etkinlik (sergi, bienal, trienal, gösteri, dinleti, festival ve gösterim)</t>
  </si>
  <si>
    <t>Uluslararası patent</t>
  </si>
  <si>
    <t>Ulusal patent</t>
  </si>
  <si>
    <t>SCI, SCI-Expanded, SSCI ve AHCI kapsamındaki dergilerde yayınlanmış makalelerde atıf</t>
  </si>
  <si>
    <t>Alan endeksleri (varsa) kapsamındaki dergilerde yayınlanmış makalelerde atıf</t>
  </si>
  <si>
    <t>Diğer uluslararası hakemli dergilerde yayınlanmış makalelerde atıf</t>
  </si>
  <si>
    <t>ULAKBİM tarafından taranan ulusal hakemli dergilerde yayınlanmış makalelerde atıf</t>
  </si>
  <si>
    <t>Tanınmış uluslararası yayınevleri tarafından yayımlanmış özgün bilimsel kitapta atıf</t>
  </si>
  <si>
    <t>Tanınmış ulusal yayınevleri tarafından yayımlanmış özgün bilimsel kitapta atıf</t>
  </si>
  <si>
    <t>Güzel sanatlardaki eserlerin uluslararası kaynak veya yayın organlarında yer alması veya gösterime ya da dinletime girmesi</t>
  </si>
  <si>
    <t>Güzel sanatlardaki eserlerin ulusal kaynak veya yayın organlarında yer alması veya gösterime ya da dinletime girmesi</t>
  </si>
  <si>
    <t>Hakemli uluslararası bilimsel konferansta, sempozyumda veya kongrede sözlü olarak sunulan ve bunların kitabında yayımlanan tam bildiri</t>
  </si>
  <si>
    <t>YÖK Yılın Doktora Tezi Ödülü</t>
  </si>
  <si>
    <t>TÜBİTAK Bilim Ödülü</t>
  </si>
  <si>
    <t>TÜBA Akademi Ödülü</t>
  </si>
  <si>
    <t>TÜBİTAK TWAS veya Teşvik Ödülü</t>
  </si>
  <si>
    <t>TÜBİTAK Ufuk 2020 Program Eşik Üstü Ödülü</t>
  </si>
  <si>
    <t>Yurtdışı kurum veya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</si>
  <si>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Yurtiçi kurum ve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</si>
  <si>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Uluslararası jürili sürekli düzenlenen güzel sanat etkinliklerinde veya yarışmalarında eserlere verilen uluslararası derece ödülü (mansiyon hariç) (Aynı çalışma veya eser nedeniyle alınan farklı ödüller için en fazla bir defa puanlama yapılır.)</t>
  </si>
  <si>
    <t>Ulusal jürili sürekli düzenlenen güzel sanat etkinliklerinde veya yarışmalarında eserlere verilen uluslararası derece ödülü (mansiyon hariç) (Aynı çalışma veya eser nedeniyle alınan farklı ödüller için en fazla bir defa puanlama yapılır.)</t>
  </si>
  <si>
    <t>Mevzuatı çerçevesinde, ilgili kuruluşlar (bakanlıklar, yerel yönetimler, meslek odaları, uluslararası kuruluşlar) tarafından sürekli düzenlenen, planlama, mimarlık, kentsel tasarım, peyzaj tasarımı, iç mimari tasarım, endüstri ürünleri tasarımı ve mimarlık temel alanındaki diğer yarışmalarda derece ödülü (mansiyon hariç) (Aynı çalışma veya eser nedeniyle alınan farklı ödüller için en fazla bir defa puanlama yapılır.)</t>
  </si>
  <si>
    <t>Y</t>
  </si>
  <si>
    <t>A</t>
  </si>
  <si>
    <t>SAYI</t>
  </si>
  <si>
    <t>Puan</t>
  </si>
  <si>
    <t>NET PUAN</t>
  </si>
  <si>
    <t>HAM PUAN</t>
  </si>
  <si>
    <t>25 ile 50 arası (25 dahil 50 hariç)</t>
  </si>
  <si>
    <t>50 ile 100 arası (50 ve 100 dahil)</t>
  </si>
  <si>
    <t>1-PROJE</t>
  </si>
  <si>
    <t>2-ARAŞTIRMA</t>
  </si>
  <si>
    <t>FAALİYET TÜRÜ</t>
  </si>
  <si>
    <t>Ham Puan</t>
  </si>
  <si>
    <t>Net Puan</t>
  </si>
  <si>
    <t>1-Proje</t>
  </si>
  <si>
    <t>2-Araştırma</t>
  </si>
  <si>
    <t>3-Yayın</t>
  </si>
  <si>
    <t>4-Tasarım</t>
  </si>
  <si>
    <t>5-Sergi</t>
  </si>
  <si>
    <t>6-Patent</t>
  </si>
  <si>
    <t>7-Atıf</t>
  </si>
  <si>
    <t>8-Tebliğ</t>
  </si>
  <si>
    <t>9-Ödül</t>
  </si>
  <si>
    <t>Y / A</t>
  </si>
  <si>
    <t>Kaç Tane</t>
  </si>
  <si>
    <t>2-YAYIN</t>
  </si>
  <si>
    <t>0 ile 25 arası (0 dahil 25 hariç)</t>
  </si>
  <si>
    <t>TOPLAM</t>
  </si>
  <si>
    <t>Kaç Kişi</t>
  </si>
  <si>
    <t>Yurtdışı araştırma</t>
  </si>
  <si>
    <t>Yurtiçi araştırma</t>
  </si>
  <si>
    <t>Süre (ay)</t>
  </si>
  <si>
    <t>4-TASARIM</t>
  </si>
  <si>
    <t>5-SERGİ</t>
  </si>
  <si>
    <t>6-PATENT</t>
  </si>
  <si>
    <t>7-ATIF</t>
  </si>
  <si>
    <t>HAM</t>
  </si>
  <si>
    <t>NET</t>
  </si>
  <si>
    <t>8-TEBLİĞ (BİLDİRİ)</t>
  </si>
  <si>
    <t>9-ÖDÜL (Çalışma/ proje/ yayın teşvik/ teşekkür- başarı belgesi ve plaketi/ burs/ onur belgesi/ hizmet belgesi hariç)</t>
  </si>
  <si>
    <t>ham</t>
  </si>
  <si>
    <t>net</t>
  </si>
  <si>
    <t>ARAŞTIRMA</t>
  </si>
  <si>
    <t>YAYIN</t>
  </si>
  <si>
    <t>TASARIM</t>
  </si>
  <si>
    <t>SERGİ</t>
  </si>
  <si>
    <t>PATENT</t>
  </si>
  <si>
    <t>ATIF</t>
  </si>
  <si>
    <t>TEBLİĞ</t>
  </si>
  <si>
    <t>ÖDÜL</t>
  </si>
  <si>
    <t>HESAPLAMA</t>
  </si>
  <si>
    <t>ANASAYFA</t>
  </si>
  <si>
    <t>HAZIRLAYAN                   DOÇ. DR. OKAN KUZU</t>
  </si>
  <si>
    <t>Değerli Öğretim Elemanları yanda bulunan sekmeler yardımıyla ilgili faaliyet türünde puanlama yapabilirsiniz. Puanlama yaparken ilgili tablolarda yer alan MOR renkli hücrelere manuel veri girişi yapabilir ya da MOR hüclerdeki açılır pencereler yardımıyla istenilen verileri seçebilirsiniz. Herhangi bir sorunuz olması durumunda akademiktesvik@ahievran.edu.tr  adresine mail atabilir ya da Doç. Dr. Okan KUZU ile irtibata geçebilirsiniz.</t>
  </si>
  <si>
    <t>(30 PUAN)</t>
  </si>
  <si>
    <t>(20 PUAN)</t>
  </si>
  <si>
    <t>(15 PUAN)</t>
  </si>
  <si>
    <t>A3: Mimarlık, Planlama ve Tasarım</t>
  </si>
  <si>
    <t>Dergi ULAKBİM Puanı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</si>
</sst>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Times New Roman"/>
      <family val="1"/>
      <charset val="162"/>
    </font>
    <font>
      <sz val="10"/>
      <color theme="1"/>
      <name val="Times New Roman"/>
      <family val="1"/>
      <charset val="162"/>
    </font>
    <font>
      <b/>
      <sz val="11"/>
      <color theme="1"/>
      <name val="Calibri"/>
      <family val="2"/>
      <charset val="162"/>
      <scheme val="minor"/>
    </font>
    <font>
      <b/>
      <sz val="11"/>
      <color theme="0"/>
      <name val="Calibri"/>
      <family val="2"/>
      <charset val="162"/>
      <scheme val="minor"/>
    </font>
    <font>
      <u/>
      <sz val="11"/>
      <color theme="10"/>
      <name val="Calibri"/>
      <family val="2"/>
      <scheme val="minor"/>
    </font>
    <font>
      <b/>
      <sz val="12"/>
      <color theme="0"/>
      <name val="Calibri"/>
      <family val="2"/>
      <charset val="162"/>
      <scheme val="minor"/>
    </font>
    <font>
      <sz val="9"/>
      <color theme="1"/>
      <name val="Times New Roman"/>
      <family val="1"/>
      <charset val="162"/>
    </font>
    <font>
      <b/>
      <sz val="9"/>
      <color theme="1"/>
      <name val="Times New Roman"/>
      <family val="1"/>
      <charset val="162"/>
    </font>
    <font>
      <b/>
      <sz val="14"/>
      <color theme="1"/>
      <name val="Calibri"/>
      <family val="2"/>
      <charset val="162"/>
      <scheme val="minor"/>
    </font>
  </fonts>
  <fills count="12">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theme="0"/>
      </right>
      <top/>
      <bottom/>
      <diagonal/>
    </border>
    <border>
      <left/>
      <right style="medium">
        <color indexed="64"/>
      </right>
      <top/>
      <bottom style="medium">
        <color indexed="64"/>
      </bottom>
      <diagonal/>
    </border>
    <border>
      <left style="thick">
        <color theme="0"/>
      </left>
      <right style="medium">
        <color indexed="64"/>
      </right>
      <top/>
      <bottom/>
      <diagonal/>
    </border>
    <border>
      <left style="thick">
        <color theme="0"/>
      </left>
      <right/>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7">
    <xf numFmtId="0" fontId="0" fillId="0" borderId="0" xfId="0"/>
    <xf numFmtId="0" fontId="0" fillId="6" borderId="0" xfId="0" applyFill="1"/>
    <xf numFmtId="0" fontId="2" fillId="6" borderId="0" xfId="0" applyFont="1" applyFill="1" applyAlignment="1">
      <alignment vertical="center" wrapText="1"/>
    </xf>
    <xf numFmtId="0" fontId="1" fillId="6" borderId="0" xfId="0" applyFont="1" applyFill="1" applyAlignment="1">
      <alignment vertical="center" wrapText="1"/>
    </xf>
    <xf numFmtId="0" fontId="2" fillId="6" borderId="0" xfId="0" applyFont="1" applyFill="1" applyAlignment="1">
      <alignment horizontal="center" vertical="center" wrapText="1"/>
    </xf>
    <xf numFmtId="0" fontId="2" fillId="6" borderId="2" xfId="0" applyFont="1" applyFill="1" applyBorder="1" applyAlignment="1">
      <alignment vertical="center" wrapText="1"/>
    </xf>
    <xf numFmtId="0" fontId="1" fillId="6" borderId="0" xfId="0" applyFont="1" applyFill="1" applyAlignment="1">
      <alignment horizontal="center"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0" xfId="0" applyFont="1" applyFill="1" applyBorder="1" applyAlignment="1">
      <alignment vertical="center" wrapText="1"/>
    </xf>
    <xf numFmtId="0" fontId="2" fillId="6" borderId="5" xfId="0" applyFont="1" applyFill="1" applyBorder="1" applyAlignment="1">
      <alignment vertical="center" wrapText="1"/>
    </xf>
    <xf numFmtId="0" fontId="2" fillId="6" borderId="0" xfId="0" applyNumberFormat="1" applyFont="1" applyFill="1" applyBorder="1" applyAlignment="1">
      <alignment vertical="center" wrapText="1"/>
    </xf>
    <xf numFmtId="0" fontId="2" fillId="6" borderId="34" xfId="0" applyFont="1" applyFill="1" applyBorder="1" applyAlignment="1">
      <alignment vertical="center" wrapText="1"/>
    </xf>
    <xf numFmtId="0" fontId="6" fillId="7" borderId="0" xfId="0" applyFont="1" applyFill="1" applyAlignment="1">
      <alignment vertical="center" wrapText="1"/>
    </xf>
    <xf numFmtId="0" fontId="6" fillId="7" borderId="32" xfId="0" applyFont="1" applyFill="1" applyBorder="1" applyAlignment="1">
      <alignment vertical="center" wrapText="1"/>
    </xf>
    <xf numFmtId="0" fontId="7" fillId="6" borderId="0" xfId="0" applyFont="1" applyFill="1" applyAlignment="1">
      <alignment vertical="center" wrapText="1"/>
    </xf>
    <xf numFmtId="0" fontId="8" fillId="6" borderId="0" xfId="0" applyFont="1" applyFill="1" applyAlignment="1">
      <alignment vertical="center" wrapText="1"/>
    </xf>
    <xf numFmtId="0" fontId="0" fillId="6" borderId="35" xfId="0" applyFill="1" applyBorder="1"/>
    <xf numFmtId="0" fontId="1" fillId="2" borderId="9" xfId="0" applyFont="1" applyFill="1" applyBorder="1" applyAlignment="1" applyProtection="1">
      <alignment horizontal="center" vertical="center" wrapText="1"/>
      <protection hidden="1"/>
    </xf>
    <xf numFmtId="0" fontId="1" fillId="2" borderId="9" xfId="0" applyFont="1" applyFill="1" applyBorder="1" applyAlignment="1" applyProtection="1">
      <alignment vertical="center" wrapText="1"/>
      <protection hidden="1"/>
    </xf>
    <xf numFmtId="0" fontId="1" fillId="2" borderId="10"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8" borderId="8" xfId="0" applyFont="1" applyFill="1" applyBorder="1" applyAlignment="1" applyProtection="1">
      <alignment vertical="center" wrapText="1"/>
      <protection hidden="1"/>
    </xf>
    <xf numFmtId="0" fontId="1" fillId="2" borderId="8"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8" borderId="13" xfId="0" applyFont="1" applyFill="1" applyBorder="1" applyAlignment="1" applyProtection="1">
      <alignment vertical="center" wrapText="1"/>
      <protection hidden="1"/>
    </xf>
    <xf numFmtId="0" fontId="1" fillId="2" borderId="13"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2" fillId="6" borderId="32" xfId="0" applyFont="1" applyFill="1" applyBorder="1" applyAlignment="1" applyProtection="1">
      <alignment vertical="center" wrapText="1"/>
      <protection locked="0"/>
    </xf>
    <xf numFmtId="0" fontId="6" fillId="7" borderId="0" xfId="0" applyFont="1" applyFill="1" applyAlignment="1" applyProtection="1">
      <alignment vertical="center" wrapText="1"/>
      <protection locked="0"/>
    </xf>
    <xf numFmtId="0" fontId="6" fillId="7" borderId="32"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1" fillId="6" borderId="0" xfId="0" applyFont="1" applyFill="1" applyAlignment="1" applyProtection="1">
      <alignment vertical="center" wrapText="1"/>
      <protection locked="0"/>
    </xf>
    <xf numFmtId="0" fontId="2" fillId="6" borderId="0" xfId="0" applyFont="1" applyFill="1" applyAlignment="1" applyProtection="1">
      <alignment vertical="center" wrapText="1"/>
      <protection locked="0"/>
    </xf>
    <xf numFmtId="0" fontId="2" fillId="6" borderId="0" xfId="0" applyFont="1" applyFill="1" applyAlignment="1" applyProtection="1">
      <alignment horizontal="center" vertical="center" wrapText="1"/>
      <protection locked="0"/>
    </xf>
    <xf numFmtId="0" fontId="2" fillId="6" borderId="34"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1" fillId="6" borderId="0" xfId="0" applyFont="1" applyFill="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1" fillId="5" borderId="8" xfId="0" applyFont="1" applyFill="1" applyBorder="1" applyAlignment="1" applyProtection="1">
      <alignment horizontal="center" vertical="center" wrapText="1"/>
      <protection locked="0"/>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0" fontId="2" fillId="6" borderId="0" xfId="0" applyNumberFormat="1" applyFont="1" applyFill="1" applyBorder="1" applyAlignment="1" applyProtection="1">
      <alignment vertical="center" wrapText="1"/>
      <protection locked="0"/>
    </xf>
    <xf numFmtId="0" fontId="1" fillId="8" borderId="13" xfId="0" applyFont="1" applyFill="1" applyBorder="1" applyAlignment="1" applyProtection="1">
      <alignment vertical="center" wrapText="1"/>
      <protection locked="0"/>
    </xf>
    <xf numFmtId="0" fontId="1" fillId="5" borderId="13" xfId="0" applyFont="1" applyFill="1" applyBorder="1" applyAlignment="1" applyProtection="1">
      <alignment horizontal="center" vertical="center" wrapText="1"/>
      <protection locked="0"/>
    </xf>
    <xf numFmtId="0" fontId="1" fillId="6" borderId="0" xfId="0" applyFont="1" applyFill="1" applyBorder="1" applyAlignment="1" applyProtection="1">
      <alignment vertical="center" wrapText="1"/>
      <protection locked="0"/>
    </xf>
    <xf numFmtId="0" fontId="2" fillId="6" borderId="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hidden="1"/>
    </xf>
    <xf numFmtId="0" fontId="1" fillId="3" borderId="12" xfId="0" applyFont="1" applyFill="1" applyBorder="1" applyAlignment="1" applyProtection="1">
      <alignment vertical="center" wrapText="1"/>
      <protection hidden="1"/>
    </xf>
    <xf numFmtId="0" fontId="1" fillId="3" borderId="14"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3" borderId="8" xfId="0" applyFont="1" applyFill="1" applyBorder="1" applyAlignment="1" applyProtection="1">
      <alignment vertical="center" wrapText="1"/>
      <protection hidden="1"/>
    </xf>
    <xf numFmtId="0" fontId="8" fillId="3" borderId="13" xfId="0" applyFont="1" applyFill="1" applyBorder="1" applyAlignment="1" applyProtection="1">
      <alignment vertical="center" wrapText="1"/>
      <protection hidden="1"/>
    </xf>
    <xf numFmtId="0" fontId="1" fillId="3" borderId="13" xfId="0" applyFont="1" applyFill="1" applyBorder="1" applyAlignment="1" applyProtection="1">
      <alignment vertical="center" wrapText="1"/>
      <protection hidden="1"/>
    </xf>
    <xf numFmtId="0" fontId="1" fillId="3" borderId="8" xfId="0"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2" borderId="11" xfId="0" applyFont="1" applyFill="1" applyBorder="1" applyAlignment="1" applyProtection="1">
      <alignment vertical="center" wrapText="1"/>
      <protection hidden="1"/>
    </xf>
    <xf numFmtId="0" fontId="3" fillId="2" borderId="21"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top"/>
      <protection hidden="1"/>
    </xf>
    <xf numFmtId="0" fontId="3" fillId="8" borderId="23" xfId="0" applyFont="1" applyFill="1" applyBorder="1" applyAlignment="1" applyProtection="1">
      <alignment horizontal="center" vertical="top"/>
      <protection hidden="1"/>
    </xf>
    <xf numFmtId="0" fontId="3" fillId="8" borderId="26" xfId="0" applyFont="1" applyFill="1" applyBorder="1" applyAlignment="1" applyProtection="1">
      <alignment horizontal="center" vertical="top"/>
      <protection hidden="1"/>
    </xf>
    <xf numFmtId="0" fontId="3" fillId="2" borderId="24" xfId="0" applyFont="1" applyFill="1" applyBorder="1" applyAlignment="1" applyProtection="1">
      <alignment horizontal="center" vertical="top"/>
      <protection hidden="1"/>
    </xf>
    <xf numFmtId="0" fontId="3" fillId="8" borderId="24" xfId="0" applyFont="1" applyFill="1" applyBorder="1" applyAlignment="1" applyProtection="1">
      <alignment horizontal="center" vertical="top"/>
      <protection hidden="1"/>
    </xf>
    <xf numFmtId="0" fontId="3" fillId="8" borderId="27" xfId="0" applyFont="1" applyFill="1" applyBorder="1" applyAlignment="1" applyProtection="1">
      <alignment horizontal="center" vertical="top"/>
      <protection hidden="1"/>
    </xf>
    <xf numFmtId="0" fontId="3" fillId="2" borderId="25" xfId="0" applyFont="1" applyFill="1" applyBorder="1" applyAlignment="1" applyProtection="1">
      <alignment horizontal="center" vertical="top"/>
      <protection hidden="1"/>
    </xf>
    <xf numFmtId="0" fontId="3" fillId="8" borderId="25" xfId="0" applyFont="1" applyFill="1" applyBorder="1" applyAlignment="1" applyProtection="1">
      <alignment horizontal="center" vertical="top"/>
      <protection hidden="1"/>
    </xf>
    <xf numFmtId="0" fontId="3" fillId="2" borderId="21" xfId="0" applyFont="1" applyFill="1" applyBorder="1" applyAlignment="1" applyProtection="1">
      <alignment horizontal="center" vertical="top"/>
      <protection hidden="1"/>
    </xf>
    <xf numFmtId="0" fontId="3" fillId="8" borderId="21" xfId="0" applyFont="1" applyFill="1" applyBorder="1" applyAlignment="1" applyProtection="1">
      <alignment horizontal="center" vertical="top"/>
      <protection hidden="1"/>
    </xf>
    <xf numFmtId="0" fontId="3" fillId="4" borderId="30" xfId="0" applyFont="1" applyFill="1" applyBorder="1" applyAlignment="1" applyProtection="1">
      <alignment horizontal="center" vertical="top"/>
      <protection hidden="1"/>
    </xf>
    <xf numFmtId="0" fontId="3" fillId="2" borderId="31"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hidden="1"/>
    </xf>
    <xf numFmtId="0" fontId="1" fillId="2" borderId="8"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3" fillId="3" borderId="24" xfId="0" applyFont="1" applyFill="1" applyBorder="1" applyAlignment="1" applyProtection="1">
      <alignment horizontal="center" vertical="top"/>
      <protection hidden="1"/>
    </xf>
    <xf numFmtId="0" fontId="3" fillId="3" borderId="27" xfId="0" applyFont="1" applyFill="1" applyBorder="1" applyAlignment="1" applyProtection="1">
      <alignment horizontal="center" vertical="top"/>
      <protection hidden="1"/>
    </xf>
    <xf numFmtId="0" fontId="3" fillId="11" borderId="36" xfId="0" applyFont="1" applyFill="1" applyBorder="1" applyAlignment="1" applyProtection="1">
      <alignment horizontal="center" vertical="center" wrapText="1"/>
      <protection hidden="1"/>
    </xf>
    <xf numFmtId="0" fontId="3" fillId="11" borderId="31" xfId="0" applyFont="1" applyFill="1" applyBorder="1" applyAlignment="1" applyProtection="1">
      <alignment horizontal="center" vertical="center" wrapText="1"/>
      <protection hidden="1"/>
    </xf>
    <xf numFmtId="0" fontId="3" fillId="11" borderId="30" xfId="0" applyFont="1" applyFill="1" applyBorder="1" applyAlignment="1" applyProtection="1">
      <alignment horizontal="center" vertical="center" wrapText="1"/>
      <protection hidden="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6" fillId="9" borderId="0" xfId="0" applyFont="1" applyFill="1" applyAlignment="1">
      <alignment vertical="center" wrapText="1"/>
    </xf>
    <xf numFmtId="0" fontId="6" fillId="9" borderId="32" xfId="0" applyFont="1" applyFill="1" applyBorder="1" applyAlignment="1">
      <alignment vertical="center" wrapText="1"/>
    </xf>
    <xf numFmtId="0" fontId="6" fillId="7" borderId="0" xfId="1" applyFont="1" applyFill="1" applyAlignment="1">
      <alignment vertical="center" wrapText="1"/>
    </xf>
    <xf numFmtId="0" fontId="6" fillId="7" borderId="32" xfId="1" applyFont="1" applyFill="1" applyBorder="1" applyAlignment="1">
      <alignment vertical="center" wrapText="1"/>
    </xf>
    <xf numFmtId="0" fontId="6" fillId="7" borderId="0" xfId="0" applyFont="1" applyFill="1" applyAlignment="1">
      <alignment horizontal="center" vertical="center" wrapText="1"/>
    </xf>
    <xf numFmtId="0" fontId="6" fillId="7" borderId="32"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33" xfId="0" applyFont="1" applyFill="1" applyBorder="1" applyAlignment="1" applyProtection="1">
      <alignment horizontal="center" vertical="center" wrapText="1"/>
      <protection hidden="1"/>
    </xf>
    <xf numFmtId="0" fontId="1" fillId="6" borderId="0"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7" borderId="32" xfId="0" applyFont="1" applyFill="1" applyBorder="1" applyAlignment="1" applyProtection="1">
      <alignment horizontal="center" vertical="center" wrapText="1"/>
      <protection locked="0"/>
    </xf>
    <xf numFmtId="0" fontId="6" fillId="7" borderId="0" xfId="1" applyFont="1" applyFill="1" applyBorder="1" applyAlignment="1" applyProtection="1">
      <alignment horizontal="left" vertical="center"/>
      <protection locked="0"/>
    </xf>
    <xf numFmtId="0" fontId="6" fillId="7" borderId="32" xfId="1" applyFont="1" applyFill="1" applyBorder="1" applyAlignment="1" applyProtection="1">
      <alignment horizontal="left" vertical="center"/>
      <protection locked="0"/>
    </xf>
    <xf numFmtId="0" fontId="6" fillId="7" borderId="0" xfId="1" applyFont="1" applyFill="1" applyAlignment="1" applyProtection="1">
      <alignment vertical="center" wrapText="1"/>
      <protection locked="0"/>
    </xf>
    <xf numFmtId="0" fontId="6" fillId="7" borderId="32" xfId="1" applyFont="1" applyFill="1" applyBorder="1" applyAlignment="1" applyProtection="1">
      <alignment vertical="center" wrapText="1"/>
      <protection locked="0"/>
    </xf>
    <xf numFmtId="0" fontId="6" fillId="9" borderId="0" xfId="0" applyFont="1" applyFill="1" applyAlignment="1" applyProtection="1">
      <alignment horizontal="left" vertical="center"/>
      <protection locked="0"/>
    </xf>
    <xf numFmtId="0" fontId="1" fillId="2" borderId="1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6" fillId="9" borderId="0" xfId="0" applyFont="1" applyFill="1" applyAlignment="1">
      <alignment horizontal="left" vertical="center"/>
    </xf>
    <xf numFmtId="0" fontId="6" fillId="7" borderId="0" xfId="1" applyFont="1" applyFill="1" applyBorder="1" applyAlignment="1">
      <alignment horizontal="left" vertical="center"/>
    </xf>
    <xf numFmtId="0" fontId="6" fillId="7" borderId="32" xfId="1" applyFont="1" applyFill="1" applyBorder="1" applyAlignment="1">
      <alignment horizontal="left" vertical="center"/>
    </xf>
    <xf numFmtId="0" fontId="6" fillId="9" borderId="0" xfId="0" applyFont="1" applyFill="1" applyBorder="1" applyAlignment="1">
      <alignment vertical="center"/>
    </xf>
    <xf numFmtId="0" fontId="6" fillId="9" borderId="32" xfId="0" applyFont="1" applyFill="1" applyBorder="1" applyAlignment="1">
      <alignment vertical="center"/>
    </xf>
    <xf numFmtId="0" fontId="2" fillId="2" borderId="3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7" borderId="0" xfId="1" applyFont="1" applyFill="1" applyBorder="1" applyAlignment="1">
      <alignment vertical="center"/>
    </xf>
    <xf numFmtId="0" fontId="6" fillId="7" borderId="32" xfId="1" applyFont="1" applyFill="1" applyBorder="1" applyAlignment="1">
      <alignment vertical="center"/>
    </xf>
    <xf numFmtId="0" fontId="4" fillId="9" borderId="0" xfId="0" applyFont="1" applyFill="1" applyBorder="1" applyAlignment="1">
      <alignment horizontal="left" vertical="center"/>
    </xf>
    <xf numFmtId="0" fontId="4" fillId="9" borderId="32" xfId="0" applyFont="1" applyFill="1" applyBorder="1" applyAlignment="1">
      <alignment horizontal="left" vertical="center"/>
    </xf>
    <xf numFmtId="0" fontId="6" fillId="9" borderId="0" xfId="0" applyFont="1" applyFill="1" applyBorder="1" applyAlignment="1">
      <alignment horizontal="left" vertical="center"/>
    </xf>
    <xf numFmtId="0" fontId="6" fillId="9" borderId="32" xfId="0" applyFont="1" applyFill="1" applyBorder="1" applyAlignment="1">
      <alignment horizontal="left" vertical="center"/>
    </xf>
    <xf numFmtId="0" fontId="1" fillId="2" borderId="2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22" xfId="0" applyFont="1" applyFill="1" applyBorder="1" applyAlignment="1" applyProtection="1">
      <alignment horizontal="center" vertical="center" wrapText="1"/>
      <protection hidden="1"/>
    </xf>
    <xf numFmtId="0" fontId="1" fillId="2" borderId="40"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0" fontId="9" fillId="10" borderId="2" xfId="0" applyFont="1" applyFill="1" applyBorder="1" applyAlignment="1" applyProtection="1">
      <alignment horizontal="center" vertical="center" wrapText="1"/>
      <protection hidden="1"/>
    </xf>
    <xf numFmtId="0" fontId="9" fillId="10" borderId="3" xfId="0" applyFont="1" applyFill="1" applyBorder="1" applyAlignment="1" applyProtection="1">
      <alignment horizontal="center" vertical="center" wrapText="1"/>
      <protection hidden="1"/>
    </xf>
    <xf numFmtId="0" fontId="9" fillId="10" borderId="6" xfId="0" applyFont="1" applyFill="1" applyBorder="1" applyAlignment="1" applyProtection="1">
      <alignment horizontal="center" vertical="center" wrapText="1"/>
      <protection hidden="1"/>
    </xf>
    <xf numFmtId="0" fontId="9" fillId="10" borderId="7" xfId="0" applyFont="1" applyFill="1" applyBorder="1" applyAlignment="1" applyProtection="1">
      <alignment horizontal="center" vertical="center" wrapText="1"/>
      <protection hidden="1"/>
    </xf>
    <xf numFmtId="0" fontId="9" fillId="10" borderId="33" xfId="0" applyFont="1" applyFill="1" applyBorder="1" applyAlignment="1" applyProtection="1">
      <alignment horizontal="center" vertical="center" wrapText="1"/>
      <protection hidden="1"/>
    </xf>
    <xf numFmtId="0" fontId="6" fillId="7" borderId="0" xfId="1" applyFont="1" applyFill="1" applyAlignment="1">
      <alignment vertic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39"/>
  <sheetViews>
    <sheetView showRowColHeaders="0" tabSelected="1" topLeftCell="B2" zoomScaleNormal="100" workbookViewId="0"/>
  </sheetViews>
  <sheetFormatPr defaultRowHeight="30" customHeight="1" x14ac:dyDescent="0.25"/>
  <cols>
    <col min="1" max="1" width="0" style="2" hidden="1" customWidth="1"/>
    <col min="2" max="2" width="9.140625" style="14"/>
    <col min="3" max="3" width="9.140625" style="15"/>
    <col min="4" max="4" width="2.7109375" style="3" customWidth="1"/>
    <col min="5" max="27" width="9.140625" style="3"/>
    <col min="28" max="28" width="0" style="3" hidden="1" customWidth="1"/>
    <col min="29" max="30" width="9.140625" style="3" hidden="1" customWidth="1"/>
    <col min="31" max="42" width="9.140625" style="2" hidden="1" customWidth="1"/>
    <col min="43" max="45" width="10" style="2" hidden="1" customWidth="1"/>
    <col min="46" max="50" width="9.140625" style="2" hidden="1" customWidth="1"/>
    <col min="51" max="51" width="10" style="2" hidden="1" customWidth="1"/>
    <col min="52" max="16384" width="9.140625" style="2"/>
  </cols>
  <sheetData>
    <row r="1" spans="2:48" ht="30" hidden="1" customHeight="1" x14ac:dyDescent="0.25"/>
    <row r="2" spans="2:48" ht="30" customHeight="1" thickBot="1" x14ac:dyDescent="0.3">
      <c r="B2" s="97" t="s">
        <v>101</v>
      </c>
      <c r="C2" s="98"/>
    </row>
    <row r="3" spans="2:48" ht="30" customHeight="1" thickBot="1" x14ac:dyDescent="0.3">
      <c r="B3" s="99" t="s">
        <v>0</v>
      </c>
      <c r="C3" s="100"/>
      <c r="D3" s="6"/>
      <c r="E3" s="88" t="s">
        <v>107</v>
      </c>
      <c r="F3" s="89"/>
      <c r="G3" s="89"/>
      <c r="H3" s="89"/>
      <c r="I3" s="89"/>
      <c r="J3" s="89"/>
      <c r="K3" s="89"/>
      <c r="L3" s="89"/>
      <c r="M3" s="89"/>
      <c r="N3" s="89"/>
      <c r="O3" s="89"/>
      <c r="P3" s="90"/>
      <c r="Q3" s="6"/>
      <c r="R3" s="6"/>
      <c r="S3" s="6"/>
      <c r="T3" s="6"/>
      <c r="U3" s="6"/>
      <c r="V3" s="6"/>
      <c r="W3" s="6"/>
      <c r="X3" s="6"/>
      <c r="Y3" s="6"/>
      <c r="Z3" s="6"/>
      <c r="AA3" s="6"/>
      <c r="AB3" s="6"/>
      <c r="AC3" s="6" t="s">
        <v>56</v>
      </c>
      <c r="AD3" s="6" t="s">
        <v>55</v>
      </c>
      <c r="AK3" s="7"/>
      <c r="AL3" s="5"/>
      <c r="AM3" s="5"/>
      <c r="AN3" s="5"/>
      <c r="AO3" s="5"/>
      <c r="AP3" s="5"/>
      <c r="AQ3" s="5"/>
      <c r="AR3" s="5"/>
      <c r="AS3" s="5"/>
      <c r="AT3" s="5"/>
      <c r="AU3" s="5"/>
      <c r="AV3" s="8"/>
    </row>
    <row r="4" spans="2:48" ht="30" customHeight="1" x14ac:dyDescent="0.25">
      <c r="B4" s="99" t="s">
        <v>92</v>
      </c>
      <c r="C4" s="100"/>
      <c r="D4" s="6"/>
      <c r="E4" s="103" t="s">
        <v>103</v>
      </c>
      <c r="F4" s="104"/>
      <c r="G4" s="104"/>
      <c r="H4" s="104"/>
      <c r="I4" s="104"/>
      <c r="J4" s="104"/>
      <c r="K4" s="104"/>
      <c r="L4" s="104"/>
      <c r="M4" s="104"/>
      <c r="N4" s="104"/>
      <c r="O4" s="104"/>
      <c r="P4" s="105"/>
      <c r="Q4" s="6"/>
      <c r="R4" s="6"/>
      <c r="S4" s="6"/>
      <c r="T4" s="6"/>
      <c r="U4" s="6"/>
      <c r="V4" s="6"/>
      <c r="W4" s="6"/>
      <c r="X4" s="6"/>
      <c r="Y4" s="6"/>
      <c r="Z4" s="6"/>
      <c r="AA4" s="6"/>
      <c r="AB4" s="6"/>
      <c r="AC4" s="6" t="e">
        <f>SUM(#REF!,#REF!)</f>
        <v>#REF!</v>
      </c>
      <c r="AD4" s="6" t="e">
        <f>IF(AC4&gt;=20,20,AC4)</f>
        <v>#REF!</v>
      </c>
      <c r="AK4" s="9" t="s">
        <v>0</v>
      </c>
      <c r="AL4" s="10"/>
      <c r="AM4" s="10" t="s">
        <v>51</v>
      </c>
      <c r="AN4" s="10" t="s">
        <v>52</v>
      </c>
      <c r="AO4" s="10"/>
      <c r="AP4" s="10"/>
      <c r="AQ4" s="10"/>
      <c r="AR4" s="10"/>
      <c r="AS4" s="10"/>
      <c r="AT4" s="10"/>
      <c r="AU4" s="10"/>
      <c r="AV4" s="11"/>
    </row>
    <row r="5" spans="2:48" ht="30" customHeight="1" x14ac:dyDescent="0.25">
      <c r="B5" s="99" t="s">
        <v>93</v>
      </c>
      <c r="C5" s="100"/>
      <c r="D5" s="6"/>
      <c r="E5" s="106"/>
      <c r="F5" s="107"/>
      <c r="G5" s="107"/>
      <c r="H5" s="107"/>
      <c r="I5" s="107"/>
      <c r="J5" s="107"/>
      <c r="K5" s="107"/>
      <c r="L5" s="107"/>
      <c r="M5" s="107"/>
      <c r="N5" s="107"/>
      <c r="O5" s="107"/>
      <c r="P5" s="108"/>
      <c r="Q5" s="6"/>
      <c r="R5" s="6"/>
      <c r="S5" s="6"/>
      <c r="T5" s="6"/>
      <c r="U5" s="6"/>
      <c r="V5" s="6"/>
      <c r="W5" s="6"/>
      <c r="X5" s="6"/>
      <c r="Y5" s="6"/>
      <c r="Z5" s="6"/>
      <c r="AA5" s="6"/>
      <c r="AB5" s="6"/>
      <c r="AC5" s="6" t="e">
        <f>SUM(#REF!,#REF!)</f>
        <v>#REF!</v>
      </c>
      <c r="AD5" s="6" t="e">
        <f t="shared" ref="AD5:AD10" si="0">IF(AC5&gt;=20,20,AC5)</f>
        <v>#REF!</v>
      </c>
      <c r="AK5" s="9" t="s">
        <v>53</v>
      </c>
      <c r="AL5" s="10"/>
      <c r="AM5" s="10">
        <v>1</v>
      </c>
      <c r="AN5" s="10">
        <v>2</v>
      </c>
      <c r="AO5" s="10">
        <v>3</v>
      </c>
      <c r="AP5" s="10">
        <v>4</v>
      </c>
      <c r="AQ5" s="10">
        <v>5</v>
      </c>
      <c r="AR5" s="10">
        <v>6</v>
      </c>
      <c r="AS5" s="10">
        <v>7</v>
      </c>
      <c r="AT5" s="10">
        <v>8</v>
      </c>
      <c r="AU5" s="10">
        <v>9</v>
      </c>
      <c r="AV5" s="11">
        <v>10</v>
      </c>
    </row>
    <row r="6" spans="2:48" ht="30" customHeight="1" thickBot="1" x14ac:dyDescent="0.3">
      <c r="B6" s="99" t="s">
        <v>94</v>
      </c>
      <c r="C6" s="100"/>
      <c r="D6" s="6"/>
      <c r="E6" s="109"/>
      <c r="F6" s="110"/>
      <c r="G6" s="110"/>
      <c r="H6" s="110"/>
      <c r="I6" s="110"/>
      <c r="J6" s="110"/>
      <c r="K6" s="110"/>
      <c r="L6" s="110"/>
      <c r="M6" s="110"/>
      <c r="N6" s="110"/>
      <c r="O6" s="110"/>
      <c r="P6" s="111"/>
      <c r="Q6" s="6"/>
      <c r="R6" s="6"/>
      <c r="S6" s="6"/>
      <c r="T6" s="6"/>
      <c r="U6" s="6"/>
      <c r="V6" s="6"/>
      <c r="W6" s="6"/>
      <c r="X6" s="6"/>
      <c r="Y6" s="6"/>
      <c r="Z6" s="6"/>
      <c r="AA6" s="6"/>
      <c r="AB6" s="6"/>
      <c r="AC6" s="6" t="e">
        <f>SUM(#REF!,#REF!)</f>
        <v>#REF!</v>
      </c>
      <c r="AD6" s="6" t="e">
        <f t="shared" si="0"/>
        <v>#REF!</v>
      </c>
      <c r="AK6" s="9"/>
      <c r="AL6" s="10"/>
      <c r="AM6" s="10"/>
      <c r="AN6" s="10"/>
      <c r="AO6" s="10"/>
      <c r="AP6" s="10"/>
      <c r="AQ6" s="12"/>
      <c r="AR6" s="10"/>
      <c r="AS6" s="10"/>
      <c r="AT6" s="10"/>
      <c r="AU6" s="10"/>
      <c r="AV6" s="11"/>
    </row>
    <row r="7" spans="2:48" ht="30" customHeight="1" x14ac:dyDescent="0.25">
      <c r="B7" s="99" t="s">
        <v>95</v>
      </c>
      <c r="C7" s="100"/>
      <c r="D7" s="6"/>
      <c r="E7" s="6"/>
      <c r="F7" s="6"/>
      <c r="G7" s="6"/>
      <c r="H7" s="6"/>
      <c r="I7" s="6"/>
      <c r="J7" s="6"/>
      <c r="K7" s="6"/>
      <c r="L7" s="6"/>
      <c r="M7" s="6"/>
      <c r="N7" s="6"/>
      <c r="O7" s="6"/>
      <c r="P7" s="6"/>
      <c r="Q7" s="6"/>
      <c r="R7" s="6"/>
      <c r="S7" s="6"/>
      <c r="T7" s="6"/>
      <c r="U7" s="6"/>
      <c r="V7" s="6"/>
      <c r="W7" s="6"/>
      <c r="X7" s="6"/>
      <c r="Y7" s="6"/>
      <c r="Z7" s="6"/>
      <c r="AA7" s="6"/>
      <c r="AB7" s="6"/>
      <c r="AC7" s="6" t="e">
        <f>SUM(#REF!,#REF!)</f>
        <v>#REF!</v>
      </c>
      <c r="AD7" s="6" t="e">
        <f t="shared" si="0"/>
        <v>#REF!</v>
      </c>
      <c r="AK7" s="9"/>
      <c r="AL7" s="10"/>
      <c r="AM7" s="10"/>
      <c r="AN7" s="10"/>
      <c r="AO7" s="10"/>
      <c r="AP7" s="10"/>
      <c r="AQ7" s="10"/>
      <c r="AR7" s="10"/>
      <c r="AS7" s="10"/>
      <c r="AT7" s="10"/>
      <c r="AU7" s="10"/>
      <c r="AV7" s="11"/>
    </row>
    <row r="8" spans="2:48" ht="30" customHeight="1" x14ac:dyDescent="0.25">
      <c r="B8" s="99" t="s">
        <v>96</v>
      </c>
      <c r="C8" s="100"/>
      <c r="D8" s="6"/>
      <c r="E8" s="6"/>
      <c r="F8" s="6"/>
      <c r="G8" s="6"/>
      <c r="H8" s="6"/>
      <c r="I8" s="6"/>
      <c r="J8" s="6"/>
      <c r="K8" s="6"/>
      <c r="L8" s="6"/>
      <c r="M8" s="6"/>
      <c r="N8" s="6"/>
      <c r="O8" s="6"/>
      <c r="P8" s="6"/>
      <c r="Q8" s="6"/>
      <c r="R8" s="6"/>
      <c r="S8" s="6"/>
      <c r="T8" s="6"/>
      <c r="U8" s="6"/>
      <c r="V8" s="6"/>
      <c r="W8" s="6"/>
      <c r="X8" s="6"/>
      <c r="Y8" s="6"/>
      <c r="Z8" s="6"/>
      <c r="AA8" s="6"/>
      <c r="AB8" s="6"/>
      <c r="AC8" s="6" t="e">
        <f>SUM(#REF!,#REF!)</f>
        <v>#REF!</v>
      </c>
      <c r="AD8" s="6" t="e">
        <f t="shared" si="0"/>
        <v>#REF!</v>
      </c>
      <c r="AK8" s="9"/>
      <c r="AL8" s="10"/>
      <c r="AM8" s="10"/>
      <c r="AN8" s="10"/>
      <c r="AO8" s="10"/>
      <c r="AP8" s="10"/>
      <c r="AQ8" s="10"/>
      <c r="AR8" s="10"/>
      <c r="AS8" s="10"/>
      <c r="AT8" s="10"/>
      <c r="AU8" s="10"/>
      <c r="AV8" s="11"/>
    </row>
    <row r="9" spans="2:48" ht="30" customHeight="1" x14ac:dyDescent="0.25">
      <c r="B9" s="99" t="s">
        <v>97</v>
      </c>
      <c r="C9" s="100"/>
      <c r="D9" s="6"/>
      <c r="E9" s="6"/>
      <c r="F9" s="6"/>
      <c r="G9" s="6"/>
      <c r="H9" s="6"/>
      <c r="I9" s="6"/>
      <c r="J9" s="6"/>
      <c r="K9" s="6"/>
      <c r="L9" s="6"/>
      <c r="M9" s="6"/>
      <c r="N9" s="6"/>
      <c r="O9" s="6"/>
      <c r="P9" s="6"/>
      <c r="Q9" s="6"/>
      <c r="R9" s="6"/>
      <c r="S9" s="6"/>
      <c r="T9" s="6"/>
      <c r="U9" s="6"/>
      <c r="V9" s="6"/>
      <c r="W9" s="6"/>
      <c r="X9" s="6"/>
      <c r="Y9" s="6"/>
      <c r="Z9" s="6"/>
      <c r="AA9" s="6"/>
      <c r="AB9" s="6"/>
      <c r="AC9" s="6" t="e">
        <f>SUM(#REF!,#REF!)</f>
        <v>#REF!</v>
      </c>
      <c r="AD9" s="6" t="e">
        <f t="shared" si="0"/>
        <v>#REF!</v>
      </c>
      <c r="AK9" s="9"/>
      <c r="AL9" s="10"/>
      <c r="AM9" s="10"/>
      <c r="AN9" s="10"/>
      <c r="AO9" s="10"/>
      <c r="AP9" s="10"/>
      <c r="AQ9" s="10"/>
      <c r="AR9" s="10"/>
      <c r="AS9" s="10"/>
      <c r="AT9" s="10"/>
      <c r="AU9" s="10"/>
      <c r="AV9" s="11"/>
    </row>
    <row r="10" spans="2:48" ht="30" customHeight="1" x14ac:dyDescent="0.25">
      <c r="B10" s="99" t="s">
        <v>98</v>
      </c>
      <c r="C10" s="100"/>
      <c r="AC10" s="6" t="e">
        <f>SUM(AC4:AC9)</f>
        <v>#REF!</v>
      </c>
      <c r="AD10" s="6" t="e">
        <f t="shared" si="0"/>
        <v>#REF!</v>
      </c>
    </row>
    <row r="11" spans="2:48" ht="30" customHeight="1" x14ac:dyDescent="0.25">
      <c r="B11" s="99" t="s">
        <v>99</v>
      </c>
      <c r="C11" s="100"/>
    </row>
    <row r="12" spans="2:48" ht="30" customHeight="1" x14ac:dyDescent="0.25">
      <c r="B12" s="99" t="s">
        <v>100</v>
      </c>
      <c r="C12" s="100"/>
    </row>
    <row r="13" spans="2:48" ht="30" customHeight="1" x14ac:dyDescent="0.25">
      <c r="B13" s="101"/>
      <c r="C13" s="102"/>
    </row>
    <row r="37" spans="20:22" ht="30" customHeight="1" thickBot="1" x14ac:dyDescent="0.3"/>
    <row r="38" spans="20:22" ht="30" customHeight="1" x14ac:dyDescent="0.25">
      <c r="T38" s="91" t="s">
        <v>102</v>
      </c>
      <c r="U38" s="92"/>
      <c r="V38" s="93"/>
    </row>
    <row r="39" spans="20:22" ht="30" customHeight="1" thickBot="1" x14ac:dyDescent="0.3">
      <c r="T39" s="94"/>
      <c r="U39" s="95"/>
      <c r="V39" s="96"/>
    </row>
  </sheetData>
  <sheetProtection algorithmName="SHA-512" hashValue="23DhL1RlZ1HW63876788azmZGPvrbXM5MTHmWHL3DZX56ZxK4vyBja2RqTphEVz1FiZGYy0wWdpFt5osWVNPKw==" saltValue="KVdKidmnF3Em1miIKdHTwQ==" spinCount="100000" sheet="1" objects="1" scenarios="1"/>
  <mergeCells count="15">
    <mergeCell ref="E3:P3"/>
    <mergeCell ref="T38:V39"/>
    <mergeCell ref="B2:C2"/>
    <mergeCell ref="B11:C11"/>
    <mergeCell ref="B12:C12"/>
    <mergeCell ref="B13:C13"/>
    <mergeCell ref="B3:C3"/>
    <mergeCell ref="B4:C4"/>
    <mergeCell ref="B5:C5"/>
    <mergeCell ref="B6:C6"/>
    <mergeCell ref="B7:C7"/>
    <mergeCell ref="B8:C8"/>
    <mergeCell ref="B9:C9"/>
    <mergeCell ref="B10:C10"/>
    <mergeCell ref="E4:P6"/>
  </mergeCells>
  <hyperlinks>
    <hyperlink ref="B3:C3" location="'1-PROJE'!A1" display="PROJE"/>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F13"/>
  <sheetViews>
    <sheetView showRowColHeaders="0" topLeftCell="B2" zoomScaleNormal="100" workbookViewId="0">
      <selection activeCell="B4" sqref="B4:C4"/>
    </sheetView>
  </sheetViews>
  <sheetFormatPr defaultRowHeight="30" customHeight="1" x14ac:dyDescent="0.25"/>
  <cols>
    <col min="1" max="1" width="0" style="34" hidden="1" customWidth="1"/>
    <col min="2" max="2" width="9.140625" style="30"/>
    <col min="3" max="3" width="9.140625" style="31"/>
    <col min="4" max="4" width="2.7109375" style="32" customWidth="1"/>
    <col min="5" max="5" width="25.28515625" style="33" customWidth="1"/>
    <col min="6" max="6" width="80.7109375" style="34" customWidth="1"/>
    <col min="7" max="7" width="9.140625" style="35"/>
    <col min="8" max="11" width="9.140625" style="34"/>
    <col min="12" max="36" width="9.140625" style="33"/>
    <col min="37" max="37" width="0" style="33" hidden="1" customWidth="1"/>
    <col min="38" max="39" width="9.140625" style="33" hidden="1" customWidth="1"/>
    <col min="40" max="51" width="9.140625" style="34" hidden="1" customWidth="1"/>
    <col min="52" max="54" width="10" style="34" hidden="1" customWidth="1"/>
    <col min="55" max="58" width="9.140625" style="34" hidden="1" customWidth="1"/>
    <col min="59" max="60" width="0" style="34" hidden="1" customWidth="1"/>
    <col min="61" max="16384" width="9.140625" style="34"/>
  </cols>
  <sheetData>
    <row r="1" spans="1:57" ht="30" hidden="1" customHeight="1" x14ac:dyDescent="0.25">
      <c r="A1" s="29"/>
    </row>
    <row r="2" spans="1:57" ht="30" customHeight="1" thickBot="1" x14ac:dyDescent="0.3">
      <c r="B2" s="115" t="s">
        <v>101</v>
      </c>
      <c r="C2" s="116"/>
    </row>
    <row r="3" spans="1:57" ht="30" customHeight="1" x14ac:dyDescent="0.25">
      <c r="B3" s="119" t="s">
        <v>0</v>
      </c>
      <c r="C3" s="119"/>
      <c r="D3" s="36"/>
      <c r="E3" s="37"/>
      <c r="F3" s="38"/>
      <c r="G3" s="19" t="s">
        <v>73</v>
      </c>
      <c r="H3" s="20" t="s">
        <v>74</v>
      </c>
      <c r="I3" s="19" t="s">
        <v>54</v>
      </c>
      <c r="J3" s="19" t="s">
        <v>73</v>
      </c>
      <c r="K3" s="19" t="s">
        <v>74</v>
      </c>
      <c r="L3" s="21" t="s">
        <v>54</v>
      </c>
      <c r="M3" s="39"/>
      <c r="N3" s="39"/>
      <c r="O3" s="39"/>
      <c r="P3" s="39"/>
      <c r="Q3" s="39"/>
      <c r="R3" s="39"/>
      <c r="S3" s="39"/>
      <c r="T3" s="39"/>
      <c r="U3" s="39"/>
      <c r="V3" s="39"/>
      <c r="W3" s="39"/>
      <c r="X3" s="39"/>
      <c r="Y3" s="39"/>
      <c r="Z3" s="39"/>
      <c r="AA3" s="39"/>
      <c r="AB3" s="39"/>
      <c r="AC3" s="39"/>
      <c r="AD3" s="39"/>
      <c r="AE3" s="39"/>
      <c r="AF3" s="39"/>
      <c r="AG3" s="39"/>
      <c r="AH3" s="39"/>
      <c r="AI3" s="39"/>
      <c r="AJ3" s="39"/>
      <c r="AK3" s="39"/>
      <c r="AL3" s="39" t="s">
        <v>56</v>
      </c>
      <c r="AM3" s="39" t="s">
        <v>55</v>
      </c>
      <c r="AT3" s="40"/>
      <c r="AU3" s="41"/>
      <c r="AV3" s="41"/>
      <c r="AW3" s="41"/>
      <c r="AX3" s="41"/>
      <c r="AY3" s="41"/>
      <c r="AZ3" s="41"/>
      <c r="BA3" s="41"/>
      <c r="BB3" s="41"/>
      <c r="BC3" s="41"/>
      <c r="BD3" s="41"/>
      <c r="BE3" s="42"/>
    </row>
    <row r="4" spans="1:57" ht="30" customHeight="1" x14ac:dyDescent="0.25">
      <c r="B4" s="117" t="s">
        <v>92</v>
      </c>
      <c r="C4" s="118"/>
      <c r="E4" s="85" t="s">
        <v>59</v>
      </c>
      <c r="F4" s="23" t="s">
        <v>1</v>
      </c>
      <c r="G4" s="44"/>
      <c r="H4" s="44"/>
      <c r="I4" s="84" t="str">
        <f>IF(OR(G4="",H4=""),"",IF(G4="Y",H4*1*80*0.2,IF(G4="A",H4*0.5*80*0.2)))</f>
        <v/>
      </c>
      <c r="J4" s="44"/>
      <c r="K4" s="44"/>
      <c r="L4" s="25" t="str">
        <f>IF(OR(J4="",K4=""),"",IF(J4="Y",K4*1*80*0.2,IF(J4="A",K4*0.5*80*0.2)))</f>
        <v/>
      </c>
      <c r="M4" s="39"/>
      <c r="N4" s="39"/>
      <c r="O4" s="39"/>
      <c r="P4" s="39"/>
      <c r="Q4" s="39"/>
      <c r="R4" s="39"/>
      <c r="S4" s="39"/>
      <c r="T4" s="39"/>
      <c r="U4" s="39"/>
      <c r="V4" s="39"/>
      <c r="W4" s="39"/>
      <c r="X4" s="39"/>
      <c r="Y4" s="39"/>
      <c r="Z4" s="39"/>
      <c r="AA4" s="39"/>
      <c r="AB4" s="39"/>
      <c r="AC4" s="39"/>
      <c r="AD4" s="39"/>
      <c r="AE4" s="39"/>
      <c r="AF4" s="39"/>
      <c r="AG4" s="39"/>
      <c r="AH4" s="39"/>
      <c r="AI4" s="39"/>
      <c r="AJ4" s="39"/>
      <c r="AK4" s="39"/>
      <c r="AL4" s="39">
        <f t="shared" ref="AL4:AL9" si="0">SUM(I4,L4)</f>
        <v>0</v>
      </c>
      <c r="AM4" s="39">
        <f>IF(AL4&gt;=20,20,AL4)</f>
        <v>0</v>
      </c>
      <c r="AT4" s="45" t="s">
        <v>0</v>
      </c>
      <c r="AU4" s="32"/>
      <c r="AV4" s="32" t="s">
        <v>51</v>
      </c>
      <c r="AW4" s="32" t="s">
        <v>52</v>
      </c>
      <c r="AX4" s="32"/>
      <c r="AY4" s="32"/>
      <c r="AZ4" s="32"/>
      <c r="BA4" s="32"/>
      <c r="BB4" s="32"/>
      <c r="BC4" s="32"/>
      <c r="BD4" s="32"/>
      <c r="BE4" s="46"/>
    </row>
    <row r="5" spans="1:57" ht="30" customHeight="1" x14ac:dyDescent="0.25">
      <c r="B5" s="117" t="s">
        <v>93</v>
      </c>
      <c r="C5" s="118"/>
      <c r="E5" s="120" t="s">
        <v>105</v>
      </c>
      <c r="F5" s="23" t="s">
        <v>2</v>
      </c>
      <c r="G5" s="44"/>
      <c r="H5" s="44"/>
      <c r="I5" s="84" t="str">
        <f>IF(OR(G5="",H5=""),"",IF(G5="Y",H5*1*70*0.2,IF(G5="A",H5*0.5*70*0.2)))</f>
        <v/>
      </c>
      <c r="J5" s="44"/>
      <c r="K5" s="44"/>
      <c r="L5" s="25" t="str">
        <f>IF(OR(J5="",K5=""),"",IF(J5="Y",K5*1*70*0.2,IF(J5="A",K5*0.5*70*0.2)))</f>
        <v/>
      </c>
      <c r="M5" s="39"/>
      <c r="N5" s="39"/>
      <c r="O5" s="39"/>
      <c r="P5" s="39"/>
      <c r="Q5" s="39"/>
      <c r="R5" s="39"/>
      <c r="S5" s="39"/>
      <c r="T5" s="39"/>
      <c r="U5" s="39"/>
      <c r="V5" s="39"/>
      <c r="W5" s="39"/>
      <c r="X5" s="39"/>
      <c r="Y5" s="39"/>
      <c r="Z5" s="39"/>
      <c r="AA5" s="39"/>
      <c r="AB5" s="39"/>
      <c r="AC5" s="39"/>
      <c r="AD5" s="39"/>
      <c r="AE5" s="39"/>
      <c r="AF5" s="39"/>
      <c r="AG5" s="39"/>
      <c r="AH5" s="39"/>
      <c r="AI5" s="39"/>
      <c r="AJ5" s="39"/>
      <c r="AK5" s="39"/>
      <c r="AL5" s="39">
        <f t="shared" si="0"/>
        <v>0</v>
      </c>
      <c r="AM5" s="39">
        <f t="shared" ref="AM5:AM10" si="1">IF(AL5&gt;=20,20,AL5)</f>
        <v>0</v>
      </c>
      <c r="AT5" s="45" t="s">
        <v>53</v>
      </c>
      <c r="AU5" s="32"/>
      <c r="AV5" s="32">
        <v>1</v>
      </c>
      <c r="AW5" s="32">
        <v>2</v>
      </c>
      <c r="AX5" s="32">
        <v>3</v>
      </c>
      <c r="AY5" s="32">
        <v>4</v>
      </c>
      <c r="AZ5" s="32">
        <v>5</v>
      </c>
      <c r="BA5" s="32">
        <v>6</v>
      </c>
      <c r="BB5" s="32">
        <v>7</v>
      </c>
      <c r="BC5" s="32">
        <v>8</v>
      </c>
      <c r="BD5" s="32">
        <v>9</v>
      </c>
      <c r="BE5" s="46">
        <v>10</v>
      </c>
    </row>
    <row r="6" spans="1:57" ht="30" customHeight="1" x14ac:dyDescent="0.25">
      <c r="B6" s="117" t="s">
        <v>94</v>
      </c>
      <c r="C6" s="118"/>
      <c r="E6" s="121"/>
      <c r="F6" s="23" t="s">
        <v>3</v>
      </c>
      <c r="G6" s="44"/>
      <c r="H6" s="44"/>
      <c r="I6" s="84" t="str">
        <f>IF(OR(G6="",H6=""),"",IF(G6="Y",H6*1*50*0.2,IF(G6="A",H6*0.5*50*0.2)))</f>
        <v/>
      </c>
      <c r="J6" s="44"/>
      <c r="K6" s="44"/>
      <c r="L6" s="25" t="str">
        <f>IF(OR(J6="",K6=""),"",IF(J6="Y",K6*1*50*0.2,IF(J6="A",K6*0.5*50*0.2)))</f>
        <v/>
      </c>
      <c r="M6" s="39"/>
      <c r="N6" s="39"/>
      <c r="O6" s="39"/>
      <c r="P6" s="39"/>
      <c r="Q6" s="39"/>
      <c r="R6" s="39"/>
      <c r="S6" s="39"/>
      <c r="T6" s="39"/>
      <c r="U6" s="39"/>
      <c r="V6" s="39"/>
      <c r="W6" s="39"/>
      <c r="X6" s="39"/>
      <c r="Y6" s="39"/>
      <c r="Z6" s="39"/>
      <c r="AA6" s="39"/>
      <c r="AB6" s="39"/>
      <c r="AC6" s="39"/>
      <c r="AD6" s="39"/>
      <c r="AE6" s="39"/>
      <c r="AF6" s="39"/>
      <c r="AG6" s="39"/>
      <c r="AH6" s="39"/>
      <c r="AI6" s="39"/>
      <c r="AJ6" s="39"/>
      <c r="AK6" s="39"/>
      <c r="AL6" s="39">
        <f t="shared" si="0"/>
        <v>0</v>
      </c>
      <c r="AM6" s="39">
        <f t="shared" si="1"/>
        <v>0</v>
      </c>
      <c r="AT6" s="45"/>
      <c r="AU6" s="32"/>
      <c r="AV6" s="32"/>
      <c r="AW6" s="32"/>
      <c r="AX6" s="32"/>
      <c r="AY6" s="32"/>
      <c r="AZ6" s="47"/>
      <c r="BA6" s="32"/>
      <c r="BB6" s="32"/>
      <c r="BC6" s="32"/>
      <c r="BD6" s="32"/>
      <c r="BE6" s="46"/>
    </row>
    <row r="7" spans="1:57" ht="30" customHeight="1" x14ac:dyDescent="0.25">
      <c r="B7" s="117" t="s">
        <v>95</v>
      </c>
      <c r="C7" s="118"/>
      <c r="E7" s="121"/>
      <c r="F7" s="23" t="s">
        <v>4</v>
      </c>
      <c r="G7" s="44"/>
      <c r="H7" s="44"/>
      <c r="I7" s="84" t="str">
        <f>IF(OR(G7="",H7=""),"",IF(G7="Y",H7*1*100*0.2,IF(G7="A",H7*0.5*100*0.2)))</f>
        <v/>
      </c>
      <c r="J7" s="44"/>
      <c r="K7" s="44"/>
      <c r="L7" s="25" t="str">
        <f>IF(OR(J7="",K7=""),"",IF(J7="Y",K7*1*100*0.2,IF(J7="A",K7*0.5*100*0.2)))</f>
        <v/>
      </c>
      <c r="M7" s="39"/>
      <c r="N7" s="39"/>
      <c r="O7" s="39"/>
      <c r="P7" s="39"/>
      <c r="Q7" s="39"/>
      <c r="R7" s="39"/>
      <c r="S7" s="39"/>
      <c r="T7" s="39"/>
      <c r="U7" s="39"/>
      <c r="V7" s="39"/>
      <c r="W7" s="39"/>
      <c r="X7" s="39"/>
      <c r="Y7" s="39"/>
      <c r="Z7" s="39"/>
      <c r="AA7" s="39"/>
      <c r="AB7" s="39"/>
      <c r="AC7" s="39"/>
      <c r="AD7" s="39"/>
      <c r="AE7" s="39"/>
      <c r="AF7" s="39"/>
      <c r="AG7" s="39"/>
      <c r="AH7" s="39"/>
      <c r="AI7" s="39"/>
      <c r="AJ7" s="39"/>
      <c r="AK7" s="39"/>
      <c r="AL7" s="39">
        <f t="shared" si="0"/>
        <v>0</v>
      </c>
      <c r="AM7" s="39">
        <f t="shared" si="1"/>
        <v>0</v>
      </c>
      <c r="AT7" s="45"/>
      <c r="AU7" s="32"/>
      <c r="AV7" s="32"/>
      <c r="AW7" s="32"/>
      <c r="AX7" s="32"/>
      <c r="AY7" s="32"/>
      <c r="AZ7" s="32"/>
      <c r="BA7" s="32"/>
      <c r="BB7" s="32"/>
      <c r="BC7" s="32"/>
      <c r="BD7" s="32"/>
      <c r="BE7" s="46"/>
    </row>
    <row r="8" spans="1:57" ht="30" customHeight="1" x14ac:dyDescent="0.25">
      <c r="B8" s="117" t="s">
        <v>96</v>
      </c>
      <c r="C8" s="118"/>
      <c r="E8" s="121"/>
      <c r="F8" s="23" t="s">
        <v>5</v>
      </c>
      <c r="G8" s="44"/>
      <c r="H8" s="44"/>
      <c r="I8" s="84" t="str">
        <f>IF(OR(G8="",H8=""),"",IF(G8="Y",H8*1*40*0.2,IF(G8="A",H8*0.5*40*0.2)))</f>
        <v/>
      </c>
      <c r="J8" s="44"/>
      <c r="K8" s="44"/>
      <c r="L8" s="25" t="str">
        <f>IF(OR(J8="",K8=""),"",IF(J8="Y",K8*1*40*0.2,IF(J8="A",K8*0.5*40*0.2)))</f>
        <v/>
      </c>
      <c r="M8" s="39"/>
      <c r="N8" s="39"/>
      <c r="O8" s="39"/>
      <c r="P8" s="39"/>
      <c r="Q8" s="39"/>
      <c r="R8" s="39"/>
      <c r="S8" s="39"/>
      <c r="T8" s="39"/>
      <c r="U8" s="39"/>
      <c r="V8" s="39"/>
      <c r="W8" s="39"/>
      <c r="X8" s="39"/>
      <c r="Y8" s="39"/>
      <c r="Z8" s="39"/>
      <c r="AA8" s="39"/>
      <c r="AB8" s="39"/>
      <c r="AC8" s="39"/>
      <c r="AD8" s="39"/>
      <c r="AE8" s="39"/>
      <c r="AF8" s="39"/>
      <c r="AG8" s="39"/>
      <c r="AH8" s="39"/>
      <c r="AI8" s="39"/>
      <c r="AJ8" s="39"/>
      <c r="AK8" s="39"/>
      <c r="AL8" s="39">
        <f t="shared" si="0"/>
        <v>0</v>
      </c>
      <c r="AM8" s="39">
        <f t="shared" si="1"/>
        <v>0</v>
      </c>
      <c r="AT8" s="45"/>
      <c r="AU8" s="32"/>
      <c r="AV8" s="32"/>
      <c r="AW8" s="32"/>
      <c r="AX8" s="32"/>
      <c r="AY8" s="32"/>
      <c r="AZ8" s="32"/>
      <c r="BA8" s="32"/>
      <c r="BB8" s="32"/>
      <c r="BC8" s="32"/>
      <c r="BD8" s="32"/>
      <c r="BE8" s="46"/>
    </row>
    <row r="9" spans="1:57" ht="30" customHeight="1" thickBot="1" x14ac:dyDescent="0.3">
      <c r="B9" s="117" t="s">
        <v>97</v>
      </c>
      <c r="C9" s="118"/>
      <c r="E9" s="122"/>
      <c r="F9" s="26" t="s">
        <v>6</v>
      </c>
      <c r="G9" s="49"/>
      <c r="H9" s="49"/>
      <c r="I9" s="27" t="str">
        <f>IF(OR(G9="",H9=""),"",IF(G9="Y",H9*1*20*0.2,IF(G9="A",H9*0.5*20*0.2)))</f>
        <v/>
      </c>
      <c r="J9" s="49"/>
      <c r="K9" s="49"/>
      <c r="L9" s="28" t="str">
        <f>IF(OR(J9="",K9=""),"",IF(J9="Y",K9*1*20*0.2,IF(J9="A",K9*0.5*20*0.2)))</f>
        <v/>
      </c>
      <c r="M9" s="39"/>
      <c r="N9" s="39"/>
      <c r="O9" s="39"/>
      <c r="P9" s="39"/>
      <c r="Q9" s="39"/>
      <c r="R9" s="39"/>
      <c r="S9" s="39"/>
      <c r="T9" s="39"/>
      <c r="U9" s="39"/>
      <c r="V9" s="39"/>
      <c r="W9" s="39"/>
      <c r="X9" s="39"/>
      <c r="Y9" s="39"/>
      <c r="Z9" s="39"/>
      <c r="AA9" s="39"/>
      <c r="AB9" s="39"/>
      <c r="AC9" s="39"/>
      <c r="AD9" s="39"/>
      <c r="AE9" s="39"/>
      <c r="AF9" s="39"/>
      <c r="AG9" s="39"/>
      <c r="AH9" s="39"/>
      <c r="AI9" s="39"/>
      <c r="AJ9" s="39"/>
      <c r="AK9" s="39"/>
      <c r="AL9" s="39">
        <f t="shared" si="0"/>
        <v>0</v>
      </c>
      <c r="AM9" s="39">
        <f t="shared" si="1"/>
        <v>0</v>
      </c>
      <c r="AT9" s="45"/>
      <c r="AU9" s="32"/>
      <c r="AV9" s="32"/>
      <c r="AW9" s="32"/>
      <c r="AX9" s="32"/>
      <c r="AY9" s="32"/>
      <c r="AZ9" s="32"/>
      <c r="BA9" s="32"/>
      <c r="BB9" s="32"/>
      <c r="BC9" s="32"/>
      <c r="BD9" s="32"/>
      <c r="BE9" s="46"/>
    </row>
    <row r="10" spans="1:57" ht="30" customHeight="1" x14ac:dyDescent="0.25">
      <c r="B10" s="117" t="s">
        <v>98</v>
      </c>
      <c r="C10" s="118"/>
      <c r="E10" s="112"/>
      <c r="F10" s="112"/>
      <c r="G10" s="112"/>
      <c r="H10" s="112"/>
      <c r="I10" s="112"/>
      <c r="J10" s="112"/>
      <c r="K10" s="112"/>
      <c r="L10" s="112"/>
      <c r="AL10" s="39">
        <f>SUM(AL4:AL9)</f>
        <v>0</v>
      </c>
      <c r="AM10" s="39">
        <f t="shared" si="1"/>
        <v>0</v>
      </c>
    </row>
    <row r="11" spans="1:57" ht="30" customHeight="1" x14ac:dyDescent="0.25">
      <c r="B11" s="117" t="s">
        <v>99</v>
      </c>
      <c r="C11" s="118"/>
      <c r="E11" s="50"/>
      <c r="F11" s="32"/>
      <c r="G11" s="51"/>
      <c r="H11" s="32"/>
      <c r="I11" s="32"/>
      <c r="J11" s="112"/>
      <c r="K11" s="112"/>
      <c r="L11" s="112"/>
    </row>
    <row r="12" spans="1:57" ht="30" customHeight="1" x14ac:dyDescent="0.25">
      <c r="B12" s="117" t="s">
        <v>100</v>
      </c>
      <c r="C12" s="118"/>
    </row>
    <row r="13" spans="1:57" ht="30" customHeight="1" x14ac:dyDescent="0.25">
      <c r="B13" s="113"/>
      <c r="C13" s="114"/>
    </row>
  </sheetData>
  <sheetProtection algorithmName="SHA-512" hashValue="RnQnxQ8AkNxe0AmfsS/mUyA3Rw9aKomKKjTNi9s4xOMyrp3R2Y/szJyGbPfm7/ORDbxD6D4mYRf5mfc1nVh1eA==" saltValue="c4of0TjiayLSejV44Pr4qw==" spinCount="100000" sheet="1" objects="1" scenarios="1"/>
  <mergeCells count="15">
    <mergeCell ref="E10:L10"/>
    <mergeCell ref="J11:L11"/>
    <mergeCell ref="B13:C13"/>
    <mergeCell ref="B2:C2"/>
    <mergeCell ref="B8:C8"/>
    <mergeCell ref="B9:C9"/>
    <mergeCell ref="B10:C10"/>
    <mergeCell ref="B11:C11"/>
    <mergeCell ref="B12:C12"/>
    <mergeCell ref="B3:C3"/>
    <mergeCell ref="B4:C4"/>
    <mergeCell ref="B5:C5"/>
    <mergeCell ref="B6:C6"/>
    <mergeCell ref="B7:C7"/>
    <mergeCell ref="E5:E9"/>
  </mergeCells>
  <dataValidations count="2">
    <dataValidation type="list" allowBlank="1" showInputMessage="1" showErrorMessage="1" prompt="Y: Yürütücü _x000a_A: Araştırmacı / Bursiyer" sqref="G4:G9 J4:J9">
      <formula1>$AU$4:$AW$4</formula1>
    </dataValidation>
    <dataValidation type="list" allowBlank="1" showInputMessage="1" showErrorMessage="1" prompt="Kaç tane" sqref="K4:K9 H4:H9">
      <formula1>$AU$5:$BE$5</formula1>
    </dataValidation>
  </dataValidation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BX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16.140625" style="2" customWidth="1"/>
    <col min="7" max="9" width="9.140625" style="3"/>
    <col min="10" max="37" width="9.140625" style="2"/>
    <col min="38" max="76" width="9.140625" style="2" customWidth="1"/>
    <col min="77" max="16384" width="9.140625" style="2"/>
  </cols>
  <sheetData>
    <row r="1" spans="2:76" ht="30" hidden="1" customHeight="1" x14ac:dyDescent="0.25"/>
    <row r="2" spans="2:76" ht="30" customHeight="1" thickBot="1" x14ac:dyDescent="0.3">
      <c r="B2" s="99" t="s">
        <v>101</v>
      </c>
      <c r="C2" s="100"/>
      <c r="G2" s="6"/>
      <c r="H2" s="6"/>
      <c r="I2" s="6"/>
      <c r="AL2" s="2" t="s">
        <v>56</v>
      </c>
      <c r="AM2" s="2" t="s">
        <v>55</v>
      </c>
      <c r="AO2" s="2">
        <v>1</v>
      </c>
      <c r="AP2" s="2">
        <v>2</v>
      </c>
      <c r="AQ2" s="2">
        <v>3</v>
      </c>
      <c r="AR2" s="2">
        <v>4</v>
      </c>
      <c r="AS2" s="2">
        <v>5</v>
      </c>
      <c r="AT2" s="2">
        <v>6</v>
      </c>
      <c r="AU2" s="2">
        <v>7</v>
      </c>
      <c r="AV2" s="2">
        <v>8</v>
      </c>
      <c r="AW2" s="2">
        <v>9</v>
      </c>
      <c r="AX2" s="2">
        <v>10</v>
      </c>
    </row>
    <row r="3" spans="2:76" ht="30" customHeight="1" x14ac:dyDescent="0.25">
      <c r="B3" s="99" t="s">
        <v>0</v>
      </c>
      <c r="C3" s="100"/>
      <c r="E3" s="123"/>
      <c r="F3" s="124"/>
      <c r="G3" s="19" t="s">
        <v>74</v>
      </c>
      <c r="H3" s="19" t="s">
        <v>78</v>
      </c>
      <c r="I3" s="19" t="s">
        <v>81</v>
      </c>
      <c r="J3" s="19" t="s">
        <v>54</v>
      </c>
      <c r="K3" s="19" t="s">
        <v>74</v>
      </c>
      <c r="L3" s="19" t="s">
        <v>78</v>
      </c>
      <c r="M3" s="19" t="s">
        <v>81</v>
      </c>
      <c r="N3" s="19" t="s">
        <v>54</v>
      </c>
      <c r="O3" s="19" t="s">
        <v>74</v>
      </c>
      <c r="P3" s="19" t="s">
        <v>78</v>
      </c>
      <c r="Q3" s="19" t="s">
        <v>81</v>
      </c>
      <c r="R3" s="21" t="s">
        <v>54</v>
      </c>
      <c r="AL3" s="2">
        <f>SUM(J4,N4,R4)</f>
        <v>0</v>
      </c>
      <c r="AP3" s="2">
        <v>2</v>
      </c>
      <c r="AQ3" s="2">
        <v>3</v>
      </c>
      <c r="AR3" s="2">
        <v>4</v>
      </c>
      <c r="AS3" s="2">
        <v>5</v>
      </c>
      <c r="AT3" s="2">
        <v>6</v>
      </c>
      <c r="AU3" s="2">
        <v>7</v>
      </c>
      <c r="AV3" s="2">
        <v>8</v>
      </c>
      <c r="AW3" s="2">
        <v>9</v>
      </c>
      <c r="AX3" s="2">
        <v>10</v>
      </c>
      <c r="AY3" s="2">
        <v>11</v>
      </c>
      <c r="AZ3" s="2">
        <v>12</v>
      </c>
      <c r="BA3" s="2">
        <v>13</v>
      </c>
      <c r="BB3" s="2">
        <v>14</v>
      </c>
      <c r="BC3" s="2">
        <v>15</v>
      </c>
      <c r="BD3" s="2">
        <v>16</v>
      </c>
      <c r="BE3" s="2">
        <v>17</v>
      </c>
      <c r="BF3" s="2">
        <v>18</v>
      </c>
      <c r="BG3" s="2">
        <v>19</v>
      </c>
      <c r="BH3" s="2">
        <v>20</v>
      </c>
      <c r="BI3" s="2">
        <v>21</v>
      </c>
      <c r="BJ3" s="2">
        <v>22</v>
      </c>
      <c r="BK3" s="2">
        <v>23</v>
      </c>
      <c r="BL3" s="2">
        <v>24</v>
      </c>
      <c r="BM3" s="2">
        <v>25</v>
      </c>
      <c r="BN3" s="2">
        <v>26</v>
      </c>
      <c r="BO3" s="2">
        <v>27</v>
      </c>
      <c r="BP3" s="2">
        <v>28</v>
      </c>
      <c r="BQ3" s="2">
        <v>29</v>
      </c>
      <c r="BR3" s="2">
        <v>30</v>
      </c>
      <c r="BS3" s="2">
        <v>31</v>
      </c>
      <c r="BT3" s="2">
        <v>32</v>
      </c>
      <c r="BU3" s="2">
        <v>33</v>
      </c>
      <c r="BV3" s="2">
        <v>34</v>
      </c>
      <c r="BW3" s="2">
        <v>35</v>
      </c>
      <c r="BX3" s="2">
        <v>36</v>
      </c>
    </row>
    <row r="4" spans="2:76" ht="30" customHeight="1" x14ac:dyDescent="0.25">
      <c r="B4" s="125" t="s">
        <v>92</v>
      </c>
      <c r="C4" s="125"/>
      <c r="D4" s="13"/>
      <c r="E4" s="22" t="s">
        <v>60</v>
      </c>
      <c r="F4" s="23" t="s">
        <v>79</v>
      </c>
      <c r="G4" s="44"/>
      <c r="H4" s="44"/>
      <c r="I4" s="44"/>
      <c r="J4" s="24" t="str">
        <f>IF(OR(G4="",H4="",I4=""),"",15*0.15*I4*G4)</f>
        <v/>
      </c>
      <c r="K4" s="44"/>
      <c r="L4" s="44"/>
      <c r="M4" s="44"/>
      <c r="N4" s="24" t="str">
        <f>IF(OR(K4="",L4="",M4=""),"",15*0.15*M4)</f>
        <v/>
      </c>
      <c r="O4" s="44"/>
      <c r="P4" s="44"/>
      <c r="Q4" s="44"/>
      <c r="R4" s="25" t="str">
        <f>IF(OR(O4="",P4="",Q4=""),"",15*0.15*Q4)</f>
        <v/>
      </c>
      <c r="AL4" s="2">
        <f>SUM(J5,N5,R5)</f>
        <v>0</v>
      </c>
    </row>
    <row r="5" spans="2:76" ht="30" customHeight="1" thickBot="1" x14ac:dyDescent="0.3">
      <c r="B5" s="99" t="s">
        <v>93</v>
      </c>
      <c r="C5" s="100"/>
      <c r="E5" s="79" t="s">
        <v>106</v>
      </c>
      <c r="F5" s="26" t="s">
        <v>80</v>
      </c>
      <c r="G5" s="49"/>
      <c r="H5" s="49"/>
      <c r="I5" s="49"/>
      <c r="J5" s="27" t="str">
        <f>IF(OR(G5="",H5="",I5=""),"",10*0.15*I5*G5)</f>
        <v/>
      </c>
      <c r="K5" s="49"/>
      <c r="L5" s="49"/>
      <c r="M5" s="49"/>
      <c r="N5" s="27" t="str">
        <f>IF(OR(K5="",L5="",M5=""),"",10*0.15*M5*K5)</f>
        <v/>
      </c>
      <c r="O5" s="49"/>
      <c r="P5" s="49"/>
      <c r="Q5" s="49"/>
      <c r="R5" s="28" t="str">
        <f>IF(OR(O5="",P5="",Q5=""),"",10*0.15*Q5*O5)</f>
        <v/>
      </c>
      <c r="AL5" s="2">
        <f>SUM(AL3:AL4)</f>
        <v>0</v>
      </c>
      <c r="AM5" s="2">
        <f>IF(AL5&gt;=15,15,AL5)</f>
        <v>0</v>
      </c>
    </row>
    <row r="6" spans="2:76" ht="30" customHeight="1" x14ac:dyDescent="0.25">
      <c r="B6" s="99" t="s">
        <v>94</v>
      </c>
      <c r="C6" s="100"/>
    </row>
    <row r="7" spans="2:76" ht="30" customHeight="1" x14ac:dyDescent="0.25">
      <c r="B7" s="99" t="s">
        <v>95</v>
      </c>
      <c r="C7" s="100"/>
    </row>
    <row r="8" spans="2:76" ht="30" customHeight="1" x14ac:dyDescent="0.25">
      <c r="B8" s="99" t="s">
        <v>96</v>
      </c>
      <c r="C8" s="100"/>
    </row>
    <row r="9" spans="2:76" ht="30" customHeight="1" x14ac:dyDescent="0.25">
      <c r="B9" s="99" t="s">
        <v>97</v>
      </c>
      <c r="C9" s="100"/>
    </row>
    <row r="10" spans="2:76" ht="30" customHeight="1" x14ac:dyDescent="0.25">
      <c r="B10" s="99" t="s">
        <v>98</v>
      </c>
      <c r="C10" s="100"/>
    </row>
    <row r="11" spans="2:76" ht="30" customHeight="1" x14ac:dyDescent="0.25">
      <c r="B11" s="99" t="s">
        <v>99</v>
      </c>
      <c r="C11" s="100"/>
    </row>
    <row r="12" spans="2:76" ht="30" customHeight="1" x14ac:dyDescent="0.25">
      <c r="B12" s="99" t="s">
        <v>100</v>
      </c>
      <c r="C12" s="100"/>
    </row>
    <row r="13" spans="2:76" ht="30" customHeight="1" x14ac:dyDescent="0.25">
      <c r="B13" s="101"/>
      <c r="C13" s="102"/>
    </row>
  </sheetData>
  <sheetProtection algorithmName="SHA-512" hashValue="6TjmRMmt4Y7s5T98SmrGRJJwVMVQyKa9+QWe48B7ho7637JVgJFVF7trNWMZaSpR+lMRJFlr0TCg47uSu85BYA==" saltValue="nfC9PFXD+oQYfFZuidziwA=="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xWindow="475" yWindow="590" count="3">
    <dataValidation type="list" allowBlank="1" showInputMessage="1" showErrorMessage="1" prompt="Süre (ay)" sqref="I4:I5 Q4:Q5 M4:M5">
      <formula1>$AO$3:$BX$3</formula1>
    </dataValidation>
    <dataValidation type="list" allowBlank="1" showInputMessage="1" showErrorMessage="1" prompt="Kaç tane" sqref="K4:K5 O4:O5 G4:G5">
      <formula1>$AN$2:$AX$2</formula1>
    </dataValidation>
    <dataValidation type="list" allowBlank="1" showInputMessage="1" showErrorMessage="1" prompt="Toplam kaç kişi ile yapıldı" sqref="H4:H5 L4:L5 P4:P5">
      <formula1>$AN$2:$AX$2</formula1>
    </dataValidation>
  </dataValidations>
  <hyperlinks>
    <hyperlink ref="B3:C3" location="'1-PROJE'!A1" display="PROJE"/>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B1:AY22"/>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89" style="2" customWidth="1"/>
    <col min="7" max="7" width="13.7109375" style="16" bestFit="1" customWidth="1"/>
    <col min="8" max="8" width="9.140625" style="4"/>
    <col min="9" max="9" width="9.140625" style="2"/>
    <col min="10" max="10" width="9.140625" style="3"/>
    <col min="11" max="11" width="14.28515625" style="16" bestFit="1" customWidth="1"/>
    <col min="12" max="13" width="9.140625" style="2"/>
    <col min="14" max="14" width="9.140625" style="3"/>
    <col min="15" max="15" width="14.28515625" style="17" bestFit="1" customWidth="1"/>
    <col min="16" max="18" width="9.140625" style="3"/>
    <col min="19" max="19" width="14.28515625" style="17" bestFit="1" customWidth="1"/>
    <col min="20" max="25" width="9.140625" style="3"/>
    <col min="26" max="36" width="9.140625" style="2"/>
    <col min="37" max="37" width="9.140625" style="3"/>
    <col min="38" max="41" width="0" style="3" hidden="1" customWidth="1"/>
    <col min="42" max="44" width="9.140625" style="2" hidden="1" customWidth="1"/>
    <col min="45" max="51" width="0" style="2" hidden="1" customWidth="1"/>
    <col min="52" max="16384" width="9.140625" style="2"/>
  </cols>
  <sheetData>
    <row r="1" spans="2:51" ht="30" hidden="1" customHeight="1" x14ac:dyDescent="0.25"/>
    <row r="2" spans="2:51" ht="30" customHeight="1" thickBot="1" x14ac:dyDescent="0.3">
      <c r="B2" s="99" t="s">
        <v>101</v>
      </c>
      <c r="C2" s="100"/>
    </row>
    <row r="3" spans="2:51" ht="30" customHeight="1" x14ac:dyDescent="0.25">
      <c r="B3" s="99" t="s">
        <v>0</v>
      </c>
      <c r="C3" s="100"/>
      <c r="E3" s="123"/>
      <c r="F3" s="124"/>
      <c r="G3" s="52" t="s">
        <v>108</v>
      </c>
      <c r="H3" s="19" t="s">
        <v>74</v>
      </c>
      <c r="I3" s="19" t="s">
        <v>78</v>
      </c>
      <c r="J3" s="19" t="s">
        <v>54</v>
      </c>
      <c r="K3" s="52" t="s">
        <v>108</v>
      </c>
      <c r="L3" s="19" t="s">
        <v>74</v>
      </c>
      <c r="M3" s="19" t="s">
        <v>78</v>
      </c>
      <c r="N3" s="19" t="s">
        <v>54</v>
      </c>
      <c r="O3" s="52" t="s">
        <v>108</v>
      </c>
      <c r="P3" s="19" t="s">
        <v>74</v>
      </c>
      <c r="Q3" s="19" t="s">
        <v>78</v>
      </c>
      <c r="R3" s="19" t="s">
        <v>54</v>
      </c>
      <c r="S3" s="52" t="s">
        <v>108</v>
      </c>
      <c r="T3" s="19" t="s">
        <v>74</v>
      </c>
      <c r="U3" s="19" t="s">
        <v>78</v>
      </c>
      <c r="V3" s="21" t="s">
        <v>54</v>
      </c>
      <c r="W3" s="6"/>
      <c r="X3" s="6"/>
      <c r="Y3" s="6"/>
      <c r="AK3" s="6"/>
      <c r="AL3" s="6"/>
      <c r="AM3" s="6" t="s">
        <v>56</v>
      </c>
      <c r="AN3" s="6" t="s">
        <v>55</v>
      </c>
      <c r="AO3" s="6"/>
      <c r="AP3" s="10" t="s">
        <v>58</v>
      </c>
      <c r="AQ3" s="10" t="s">
        <v>57</v>
      </c>
      <c r="AR3" s="10" t="s">
        <v>76</v>
      </c>
    </row>
    <row r="4" spans="2:51" ht="30" customHeight="1" x14ac:dyDescent="0.25">
      <c r="B4" s="126" t="s">
        <v>92</v>
      </c>
      <c r="C4" s="127"/>
      <c r="E4" s="80" t="s">
        <v>75</v>
      </c>
      <c r="F4" s="23" t="s">
        <v>7</v>
      </c>
      <c r="G4" s="61"/>
      <c r="H4" s="44"/>
      <c r="I4" s="44"/>
      <c r="J4" s="82" t="str">
        <f>IF(OR(G4="",H4="",I4=""),"",IF(AND(G4="50 ile 100 arası (50 ve 100 dahil)",I4=1),H4*0.3*1*1*60,IF(AND(G4="50 ile 100 arası (50 ve 100 dahil)",I4=2),H4*0.3*1*0.8*60,IF(AND(G4="50 ile 100 arası (50 ve 100 dahil)",I4=3),H4*0.3*1*0.6*60,IF(AND(G4="50 ile 100 arası (50 ve 100 dahil)",I4=4),H4*0.3*1*0.45*60,IF(AND(G4="50 ile 100 arası (50 ve 100 dahil)",I4&gt;=5),H4*0.3*1*1/I4*60,IF(AND(G4="25 ile 50 arası (25 dahil 50 hariç)",I4=1),H4*0.3*0.8*1*60,IF(AND(G4="25 ile 50 arası (25 dahil 50 hariç)",I4=2),H4*0.3*0.8*0.8*60,IF(AND(G4="25 ile 50 arası (25 dahil 50 hariç)",I4=3),H4*0.3*0.8*0.6*60,IF(AND(G4="25 ile 50 arası (25 dahil 50 hariç)",I4=4),H4*0.3*0.8*0.45*60,IF(AND(G4="25 ile 50 arası (25 dahil 50 hariç)",I4&gt;=5),H4*0.3*0.8*1/I4*60,IF(AND(G4="0 ile 25 arası (0 dahil 25 hariç)",I4=1),H4*0.3*0.4*1*60,IF(AND(G4="0 ile 25 arası (0 dahil 25 hariç)",I4=2),H4*0.3*0.4*0.8*60,IF(AND(G4="0 ile 25 arası (0 dahil 25 hariç)",I4=3),H4*0.3*0.4*0.6*60,IF(AND(G4="0 ile 25 arası (0 dahil 25 hariç)",I4=4),H4*0.3*0.4*0.45*60,IF(AND(G4="0 ile 25 arası (0 dahil 25 hariç)",I4&gt;=5),H4*0.3*0.4*1/I4*60))))))))))))))))</f>
        <v/>
      </c>
      <c r="K4" s="61"/>
      <c r="L4" s="44"/>
      <c r="M4" s="44"/>
      <c r="N4" s="82" t="str">
        <f>IF(OR(K4="",L4="",M4=""),"",IF(AND(K4="50 ile 100 arası (50 ve 100 dahil)",M4=1),L4*0.3*1*1*60,IF(AND(K4="50 ile 100 arası (50 ve 100 dahil)",M4=2),L4*0.3*1*0.8*60,IF(AND(K4="50 ile 100 arası (50 ve 100 dahil)",M4=3),L4*0.3*1*0.6*60,IF(AND(K4="50 ile 100 arası (50 ve 100 dahil)",M4=4),L4*0.3*1*0.45*60,IF(AND(K4="50 ile 100 arası (50 ve 100 dahil)",M4&gt;=5),L4*0.3*1*1/M4*60,IF(AND(K4="25 ile 50 arası (25 dahil 50 hariç)",M4=1),L4*0.3*0.8*1*60,IF(AND(K4="25 ile 50 arası (25 dahil 50 hariç)",M4=2),L4*0.3*0.8*0.8*60,IF(AND(K4="25 ile 50 arası (25 dahil 50 hariç)",M4=3),L4*0.3*0.8*0.6*60,IF(AND(K4="25 ile 50 arası (25 dahil 50 hariç)",M4=4),L4*0.3*0.8*0.45*60,IF(AND(K4="25 ile 50 arası (25 dahil 50 hariç)",M4&gt;=5),L4*0.3*0.8*1/M4*60,IF(AND(K4="0 ile 25 arası (0 dahil 25 hariç)",M4=1),L4*0.3*0.4*1*60,IF(AND(K4="0 ile 25 arası (0 dahil 25 hariç)",M4=2),L4*0.3*0.4*0.8*60,IF(AND(K4="0 ile 25 arası (0 dahil 25 hariç)",M4=3),L4*0.3*0.4*0.6*60,IF(AND(K4="0 ile 25 arası (0 dahil 25 hariç)",M4=4),L4*0.3*0.4*0.45*60,IF(AND(K4="0 ile 25 arası (0 dahil 25 hariç)",M4&gt;=5),L4*0.3*0.4*1/M4*60))))))))))))))))</f>
        <v/>
      </c>
      <c r="O4" s="61"/>
      <c r="P4" s="44"/>
      <c r="Q4" s="44"/>
      <c r="R4" s="82" t="str">
        <f>IF(OR(O4="",P4="",Q4=""),"",IF(AND(O4="50 ile 100 arası (50 ve 100 dahil)",Q4=1),P4*0.3*1*1*60,IF(AND(O4="50 ile 100 arası (50 ve 100 dahil)",Q4=2),P4*0.3*1*0.8*60,IF(AND(O4="50 ile 100 arası (50 ve 100 dahil)",Q4=3),P4*0.3*1*0.6*60,IF(AND(O4="50 ile 100 arası (50 ve 100 dahil)",Q4=4),P4*0.3*1*0.45*60,IF(AND(O4="50 ile 100 arası (50 ve 100 dahil)",Q4&gt;=5),P4*0.3*1*1/Q4*60,IF(AND(O4="25 ile 50 arası (25 dahil 50 hariç)",Q4=1),P4*0.3*0.8*1*60,IF(AND(O4="25 ile 50 arası (25 dahil 50 hariç)",Q4=2),P4*0.3*0.8*0.8*60,IF(AND(O4="25 ile 50 arası (25 dahil 50 hariç)",Q4=3),P4*0.3*0.8*0.6*60,IF(AND(O4="25 ile 50 arası (25 dahil 50 hariç)",Q4=4),P4*0.3*0.8*0.45*60,IF(AND(O4="25 ile 50 arası (25 dahil 50 hariç)",Q4&gt;=5),P4*0.3*0.8*1/Q4*60,IF(AND(O4="0 ile 25 arası (0 dahil 25 hariç)",Q4=1),P4*0.3*0.4*1*60,IF(AND(O4="0 ile 25 arası (0 dahil 25 hariç)",Q4=2),P4*0.3*0.4*0.8*60,IF(AND(O4="0 ile 25 arası (0 dahil 25 hariç)",Q4=3),P4*0.3*0.4*0.6*60,IF(AND(O4="0 ile 25 arası (0 dahil 25 hariç)",Q4=4),P4*0.3*0.4*0.45*60,IF(AND(O4="0 ile 25 arası (0 dahil 25 hariç)",Q4&gt;=5),P4*0.3*0.4*1/Q4*60))))))))))))))))</f>
        <v/>
      </c>
      <c r="S4" s="61"/>
      <c r="T4" s="44"/>
      <c r="U4" s="44"/>
      <c r="V4" s="25" t="str">
        <f>IF(OR(S4="",T4="",U4=""),"",IF(AND(S4="50 ile 100 arası (50 ve 100 dahil)",U4=1),T4*0.3*1*1*60,IF(AND(S4="50 ile 100 arası (50 ve 100 dahil)",U4=2),T4*0.3*1*0.8*60,IF(AND(S4="50 ile 100 arası (50 ve 100 dahil)",U4=3),T4*0.3*1*0.6*60,IF(AND(S4="50 ile 100 arası (50 ve 100 dahil)",U4=4),T4*0.3*1*0.45*60,IF(AND(S4="50 ile 100 arası (50 ve 100 dahil)",U4&gt;=5),T4*0.3*1*1/U4*60,IF(AND(S4="25 ile 50 arası (25 dahil 50 hariç)",U4=1),T4*0.3*0.8*1*60,IF(AND(S4="25 ile 50 arası (25 dahil 50 hariç)",U4=2),T4*0.3*0.8*0.8*60,IF(AND(S4="25 ile 50 arası (25 dahil 50 hariç)",U4=3),T4*0.3*0.8*0.6*60,IF(AND(S4="25 ile 50 arası (25 dahil 50 hariç)",U4=4),T4*0.3*0.8*0.45*60,IF(AND(S4="25 ile 50 arası (25 dahil 50 hariç)",U4&gt;=5),T4*0.3*0.8*1/U4*60,IF(AND(S4="0 ile 25 arası (0 dahil 25 hariç)",U4=1),T4*0.3*0.4*1*60,IF(AND(S4="0 ile 25 arası (0 dahil 25 hariç)",U4=2),T4*0.3*0.4*0.8*60,IF(AND(S4="0 ile 25 arası (0 dahil 25 hariç)",U4=3),T4*0.3*0.4*0.6*60,IF(AND(S4="0 ile 25 arası (0 dahil 25 hariç)",U4=4),T4*0.3*0.4*0.45*60,IF(AND(S4="0 ile 25 arası (0 dahil 25 hariç)",U4&gt;=5),T4*0.3*0.4*1/U4*60))))))))))))))))</f>
        <v/>
      </c>
      <c r="W4" s="6"/>
      <c r="AM4" s="3">
        <f>SUM(J4,N4,R4,V4)</f>
        <v>0</v>
      </c>
      <c r="AP4" s="2" t="e">
        <f>1/I4</f>
        <v>#DIV/0!</v>
      </c>
      <c r="AQ4" s="2" t="b">
        <f>IF(I4&gt;=5,1/I4)</f>
        <v>0</v>
      </c>
    </row>
    <row r="5" spans="2:51" ht="30" customHeight="1" x14ac:dyDescent="0.25">
      <c r="B5" s="128" t="s">
        <v>93</v>
      </c>
      <c r="C5" s="129"/>
      <c r="E5" s="120" t="s">
        <v>104</v>
      </c>
      <c r="F5" s="23" t="s">
        <v>8</v>
      </c>
      <c r="G5" s="61"/>
      <c r="H5" s="44"/>
      <c r="I5" s="44"/>
      <c r="J5" s="82" t="str">
        <f>IF(OR(G5="",H5="",I5=""),"",IF(AND(G5="50 ile 100 arası (50 ve 100 dahil)",I5=1),H5*0.3*1*1*30,IF(AND(G5="50 ile 100 arası (50 ve 100 dahil)",I5=2),H5*0.3*1*0.8*30,IF(AND(G5="50 ile 100 arası (50 ve 100 dahil)",I5=3),H5*0.3*1*0.6*30,IF(AND(G5="50 ile 100 arası (50 ve 100 dahil)",I5=4),H5*0.3*1*0.45*30,IF(AND(G5="50 ile 100 arası (50 ve 100 dahil)",I5&gt;=5),H5*0.3*1*1/I5*30,IF(AND(G5="25 ile 50 arası (25 dahil 50 hariç)",I5=1),H5*0.3*0.8*1*30,IF(AND(G5="25 ile 50 arası (25 dahil 50 hariç)",I5=2),H5*0.3*0.8*0.8*30,IF(AND(G5="25 ile 50 arası (25 dahil 50 hariç)",I5=3),H5*0.3*0.8*0.6*30,IF(AND(G5="25 ile 50 arası (25 dahil 50 hariç)",I5=4),H5*0.3*0.8*0.45*30,IF(AND(G5="25 ile 50 arası (25 dahil 50 hariç)",I5&gt;=5),H5*0.3*0.8*1/I5*30,IF(AND(G5="0 ile 25 arası (0 dahil 25 hariç)",I5=1),H5*0.3*0.4*1*30,IF(AND(G5="0 ile 25 arası (0 dahil 25 hariç)",I5=2),H5*0.3*0.4*0.8*30,IF(AND(G5="0 ile 25 arası (0 dahil 25 hariç)",I5=3),H5*0.3*0.4*0.6*30,IF(AND(G5="0 ile 25 arası (0 dahil 25 hariç)",I5=4),H5*0.3*0.4*0.45*30,IF(AND(G5="0 ile 25 arası (0 dahil 25 hariç)",I5&gt;=5),H5*0.3*0.4*1/I5*30))))))))))))))))</f>
        <v/>
      </c>
      <c r="K5" s="61"/>
      <c r="L5" s="44"/>
      <c r="M5" s="44"/>
      <c r="N5" s="82" t="str">
        <f>IF(OR(K5="",L5="",M5=""),"",IF(AND(K5="50 ile 100 arası (50 ve 100 dahil)",M5=1),L5*0.3*1*1*30,IF(AND(K5="50 ile 100 arası (50 ve 100 dahil)",M5=2),L5*0.3*1*0.8*30,IF(AND(K5="50 ile 100 arası (50 ve 100 dahil)",M5=3),L5*0.3*1*0.6*30,IF(AND(K5="50 ile 100 arası (50 ve 100 dahil)",M5=4),L5*0.3*1*0.45*30,IF(AND(K5="50 ile 100 arası (50 ve 100 dahil)",M5&gt;=5),L5*0.3*1*1/M5*30,IF(AND(K5="25 ile 50 arası (25 dahil 50 hariç)",M5=1),L5*0.3*0.8*1*30,IF(AND(K5="25 ile 50 arası (25 dahil 50 hariç)",M5=2),L5*0.3*0.8*0.8*30,IF(AND(K5="25 ile 50 arası (25 dahil 50 hariç)",M5=3),L5*0.3*0.8*0.6*30,IF(AND(K5="25 ile 50 arası (25 dahil 50 hariç)",M5=4),L5*0.3*0.8*0.45*30,IF(AND(K5="25 ile 50 arası (25 dahil 50 hariç)",M5&gt;=5),L5*0.3*0.8*1/M5*30,IF(AND(K5="0 ile 25 arası (0 dahil 25 hariç)",M5=1),L5*0.3*0.4*1*30,IF(AND(K5="0 ile 25 arası (0 dahil 25 hariç)",M5=2),L5*0.3*0.4*0.8*30,IF(AND(K5="0 ile 25 arası (0 dahil 25 hariç)",M5=3),L5*0.3*0.4*0.6*30,IF(AND(K5="0 ile 25 arası (0 dahil 25 hariç)",M5=4),L5*0.3*0.4*0.45*30,IF(AND(K5="0 ile 25 arası (0 dahil 25 hariç)",M5&gt;=5),L5*0.3*0.4*1/M5*30))))))))))))))))</f>
        <v/>
      </c>
      <c r="O5" s="61"/>
      <c r="P5" s="44"/>
      <c r="Q5" s="44"/>
      <c r="R5" s="82" t="str">
        <f>IF(OR(O5="",P5="",Q5=""),"",IF(AND(O5="50 ile 100 arası (50 ve 100 dahil)",Q5=1),P5*0.3*1*1*30,IF(AND(O5="50 ile 100 arası (50 ve 100 dahil)",Q5=2),P5*0.3*1*0.8*30,IF(AND(O5="50 ile 100 arası (50 ve 100 dahil)",Q5=3),P5*0.3*1*0.6*30,IF(AND(O5="50 ile 100 arası (50 ve 100 dahil)",Q5=4),P5*0.3*1*0.45*30,IF(AND(O5="50 ile 100 arası (50 ve 100 dahil)",Q5&gt;=5),P5*0.3*1*1/Q5*30,IF(AND(O5="25 ile 50 arası (25 dahil 50 hariç)",Q5=1),P5*0.3*0.8*1*30,IF(AND(O5="25 ile 50 arası (25 dahil 50 hariç)",Q5=2),P5*0.3*0.8*0.8*30,IF(AND(O5="25 ile 50 arası (25 dahil 50 hariç)",Q5=3),P5*0.3*0.8*0.6*30,IF(AND(O5="25 ile 50 arası (25 dahil 50 hariç)",Q5=4),P5*0.3*0.8*0.45*30,IF(AND(O5="25 ile 50 arası (25 dahil 50 hariç)",Q5&gt;=5),P5*0.3*0.8*1/Q5*30,IF(AND(O5="0 ile 25 arası (0 dahil 25 hariç)",Q5=1),P5*0.3*0.4*1*30,IF(AND(O5="0 ile 25 arası (0 dahil 25 hariç)",Q5=2),P5*0.3*0.4*0.8*30,IF(AND(O5="0 ile 25 arası (0 dahil 25 hariç)",Q5=3),P5*0.3*0.4*0.6*30,IF(AND(O5="0 ile 25 arası (0 dahil 25 hariç)",Q5=4),P5*0.3*0.4*0.45*30,IF(AND(O5="0 ile 25 arası (0 dahil 25 hariç)",Q5&gt;=5),P5*0.3*0.4*1/Q5*30))))))))))))))))</f>
        <v/>
      </c>
      <c r="S5" s="61"/>
      <c r="T5" s="44"/>
      <c r="U5" s="44"/>
      <c r="V5" s="25" t="str">
        <f>IF(OR(S5="",T5="",U5=""),"",IF(AND(S5="50 ile 100 arası (50 ve 100 dahil)",U5=1),T5*0.3*1*1*30,IF(AND(S5="50 ile 100 arası (50 ve 100 dahil)",U5=2),T5*0.3*1*0.8*30,IF(AND(S5="50 ile 100 arası (50 ve 100 dahil)",U5=3),T5*0.3*1*0.6*30,IF(AND(S5="50 ile 100 arası (50 ve 100 dahil)",U5=4),T5*0.3*1*0.45*30,IF(AND(S5="50 ile 100 arası (50 ve 100 dahil)",U5&gt;=5),T5*0.3*1*1/U5*30,IF(AND(S5="25 ile 50 arası (25 dahil 50 hariç)",U5=1),T5*0.3*0.8*1*30,IF(AND(S5="25 ile 50 arası (25 dahil 50 hariç)",U5=2),T5*0.3*0.8*0.8*30,IF(AND(S5="25 ile 50 arası (25 dahil 50 hariç)",U5=3),T5*0.3*0.8*0.6*30,IF(AND(S5="25 ile 50 arası (25 dahil 50 hariç)",U5=4),T5*0.3*0.8*0.45*30,IF(AND(S5="25 ile 50 arası (25 dahil 50 hariç)",U5&gt;=5),T5*0.3*0.8*1/U5*30,IF(AND(S5="0 ile 25 arası (0 dahil 25 hariç)",U5=1),T5*0.3*0.4*1*30,IF(AND(S5="0 ile 25 arası (0 dahil 25 hariç)",U5=2),T5*0.3*0.4*0.8*30,IF(AND(S5="0 ile 25 arası (0 dahil 25 hariç)",U5=3),T5*0.3*0.4*0.6*30,IF(AND(S5="0 ile 25 arası (0 dahil 25 hariç)",U5=4),T5*0.3*0.4*0.45*30,IF(AND(S5="0 ile 25 arası (0 dahil 25 hariç)",U5&gt;=5),T5*0.3*0.4*1/U5*30))))))))))))))))</f>
        <v/>
      </c>
      <c r="AM5" s="3">
        <f t="shared" ref="AM5:AM21" si="0">SUM(J5,N5,R5,V5)</f>
        <v>0</v>
      </c>
      <c r="AP5" s="2">
        <v>1</v>
      </c>
      <c r="AQ5" s="2">
        <v>2</v>
      </c>
      <c r="AR5" s="2">
        <v>3</v>
      </c>
      <c r="AS5" s="2">
        <v>4</v>
      </c>
      <c r="AT5" s="2">
        <v>5</v>
      </c>
      <c r="AU5" s="2">
        <v>6</v>
      </c>
      <c r="AV5" s="2">
        <v>7</v>
      </c>
      <c r="AW5" s="2">
        <v>8</v>
      </c>
      <c r="AX5" s="2">
        <v>9</v>
      </c>
      <c r="AY5" s="2">
        <v>10</v>
      </c>
    </row>
    <row r="6" spans="2:51" ht="30" customHeight="1" x14ac:dyDescent="0.25">
      <c r="B6" s="99" t="s">
        <v>94</v>
      </c>
      <c r="C6" s="100"/>
      <c r="E6" s="121"/>
      <c r="F6" s="23" t="s">
        <v>9</v>
      </c>
      <c r="G6" s="56"/>
      <c r="H6" s="44"/>
      <c r="I6" s="44"/>
      <c r="J6" s="82" t="str">
        <f>IF(OR(H6="",I6=""),"",IF(I6=1,1*20*H6*0.3,IF(I6=2,0.8*20*H6*0.3,IF(I6=3,0.6*20*H6*0.3,IF(I6=4,0.45*20*H6*0.3,IF(I6&gt;=5,1/I6*20*H6*0.3))))))</f>
        <v/>
      </c>
      <c r="K6" s="56"/>
      <c r="L6" s="44"/>
      <c r="M6" s="44"/>
      <c r="N6" s="82" t="str">
        <f>IF(OR(L6="",M6=""),"",IF(M6=1,1*20*L6*0.3,IF(M6=2,0.8*20*L6*0.3,IF(M6=3,0.6*20*L6*0.3,IF(M6=4,0.45*20*L6*0.3,IF(M6&gt;=5,1/M6*20*L6*0.3))))))</f>
        <v/>
      </c>
      <c r="O6" s="56"/>
      <c r="P6" s="44"/>
      <c r="Q6" s="44"/>
      <c r="R6" s="82" t="str">
        <f>IF(OR(P6="",Q6=""),"",IF(Q6=1,1*20*P6*0.3,IF(Q6=2,0.8*20*P6*0.3,IF(Q6=3,0.6*20*P6*0.3,IF(Q6=4,0.45*20*P6*0.3,IF(Q6&gt;=5,1/Q6*20*P6*0.3))))))</f>
        <v/>
      </c>
      <c r="S6" s="56"/>
      <c r="T6" s="44"/>
      <c r="U6" s="44"/>
      <c r="V6" s="25" t="str">
        <f>IF(OR(T6="",U6=""),"",IF(U6=1,1*20*T6*0.3,IF(U6=2,0.8*20*T6*0.3,IF(U6=3,0.6*20*T6*0.3,IF(U6=4,0.45*20*T6*0.3,IF(U6&gt;=5,1/U6*20*T6*0.3))))))</f>
        <v/>
      </c>
      <c r="AM6" s="3">
        <f t="shared" si="0"/>
        <v>0</v>
      </c>
    </row>
    <row r="7" spans="2:51" ht="30" customHeight="1" x14ac:dyDescent="0.25">
      <c r="B7" s="99" t="s">
        <v>95</v>
      </c>
      <c r="C7" s="100"/>
      <c r="E7" s="121"/>
      <c r="F7" s="23" t="s">
        <v>10</v>
      </c>
      <c r="G7" s="56"/>
      <c r="H7" s="44"/>
      <c r="I7" s="44"/>
      <c r="J7" s="82" t="str">
        <f>IF(OR(H7="",I7=""),"",IF(I7=1,1*10*H7*0.3,IF(I7=2,0.8*10*H7*0.3,IF(I7=3,0.6*10*H7*0.3,IF(I7=4,0.45*10*H7*0.3,IF(I7&gt;=5,1/I7*10*H7*0.3))))))</f>
        <v/>
      </c>
      <c r="K7" s="56"/>
      <c r="L7" s="44"/>
      <c r="M7" s="44"/>
      <c r="N7" s="82" t="str">
        <f>IF(OR(L7="",M7=""),"",IF(M7=1,1*10*L7*0.3,IF(M7=2,0.8*10*L7*0.3,IF(M7=3,0.6*10*L7*0.3,IF(M7=4,0.45*10*L7*0.3,IF(M7&gt;=5,1/M7*10*L7*0.3))))))</f>
        <v/>
      </c>
      <c r="O7" s="56"/>
      <c r="P7" s="44"/>
      <c r="Q7" s="44"/>
      <c r="R7" s="82" t="str">
        <f>IF(OR(P7="",Q7=""),"",IF(Q7=1,1*10*P7*0.3,IF(Q7=2,0.8*10*P7*0.3,IF(Q7=3,0.6*10*P7*0.3,IF(Q7=4,0.45*10*P7*0.3,IF(Q7&gt;=5,1/Q7*10*P7*0.3))))))</f>
        <v/>
      </c>
      <c r="S7" s="56"/>
      <c r="T7" s="44"/>
      <c r="U7" s="44"/>
      <c r="V7" s="25" t="str">
        <f>IF(OR(T7="",U7=""),"",IF(U7=1,1*10*T7*0.3,IF(U7=2,0.8*10*T7*0.3,IF(U7=3,0.6*10*T7*0.3,IF(U7=4,0.45*10*T7*0.3,IF(U7&gt;=5,1/U7*10*T7*0.3))))))</f>
        <v/>
      </c>
      <c r="AM7" s="3">
        <f t="shared" si="0"/>
        <v>0</v>
      </c>
    </row>
    <row r="8" spans="2:51" ht="30" customHeight="1" x14ac:dyDescent="0.25">
      <c r="B8" s="99" t="s">
        <v>96</v>
      </c>
      <c r="C8" s="100"/>
      <c r="E8" s="121"/>
      <c r="F8" s="23" t="s">
        <v>11</v>
      </c>
      <c r="G8" s="56"/>
      <c r="H8" s="44"/>
      <c r="I8" s="44"/>
      <c r="J8" s="82" t="str">
        <f>IF(OR(H8="",I8=""),"",IF(I8=1,1*15*H8*0.3,IF(I8=2,0.8*15*H8*0.3,IF(I8=3,0.6*15*H8*0.3,IF(I8=4,0.45*15*H8*0.3,IF(I8&gt;=5,1/I8*15*H8*0.3))))))</f>
        <v/>
      </c>
      <c r="K8" s="56"/>
      <c r="L8" s="44"/>
      <c r="M8" s="44"/>
      <c r="N8" s="82" t="str">
        <f>IF(OR(L8="",M8=""),"",IF(M8=1,1*15*L8*0.3,IF(M8=2,0.8*15*L8*0.3,IF(M8=3,0.6*15*L8*0.3,IF(M8=4,0.45*15*L8*0.3,IF(M8&gt;=5,1/M8*15*L8*0.3))))))</f>
        <v/>
      </c>
      <c r="O8" s="56"/>
      <c r="P8" s="44"/>
      <c r="Q8" s="44"/>
      <c r="R8" s="82" t="str">
        <f>IF(OR(P8="",Q8=""),"",IF(Q8=1,1*15*P8*0.3,IF(Q8=2,0.8*15*P8*0.3,IF(Q8=3,0.6*15*P8*0.3,IF(Q8=4,0.45*15*P8*0.3,IF(Q8&gt;=5,1/Q8*15*P8*0.3))))))</f>
        <v/>
      </c>
      <c r="S8" s="56"/>
      <c r="T8" s="44"/>
      <c r="U8" s="44"/>
      <c r="V8" s="25" t="str">
        <f>IF(OR(T8="",U8=""),"",IF(U8=1,1*15*T8*0.3,IF(U8=2,0.8*15*T8*0.3,IF(U8=3,0.6*15*T8*0.3,IF(U8=4,0.45*15*T8*0.3,IF(U8&gt;=5,1/U8*15*T8*0.3))))))</f>
        <v/>
      </c>
      <c r="AM8" s="3">
        <f t="shared" si="0"/>
        <v>0</v>
      </c>
    </row>
    <row r="9" spans="2:51" ht="30" customHeight="1" x14ac:dyDescent="0.25">
      <c r="B9" s="99" t="s">
        <v>97</v>
      </c>
      <c r="C9" s="100"/>
      <c r="E9" s="121"/>
      <c r="F9" s="23" t="s">
        <v>12</v>
      </c>
      <c r="G9" s="56"/>
      <c r="H9" s="44"/>
      <c r="I9" s="44"/>
      <c r="J9" s="82" t="str">
        <f>IF(OR(H9="",I9=""),"",IF(I9=1,1*15*H9*0.3,IF(I9=2,0.8*15*H9*0.3,IF(I9=3,0.6*15*H9*0.3,IF(I9=4,0.45*15*H9*0.3,IF(I9&gt;=5,1/I9*15*H9*0.3))))))</f>
        <v/>
      </c>
      <c r="K9" s="56"/>
      <c r="L9" s="44"/>
      <c r="M9" s="44"/>
      <c r="N9" s="82" t="str">
        <f>IF(OR(L9="",M9=""),"",IF(M9=1,1*15*L9*0.3,IF(M9=2,0.8*15*L9*0.3,IF(M9=3,0.6*15*L9*0.3,IF(M9=4,0.45*15*L9*0.3,IF(M9&gt;=5,1/M9*15*L9*0.3))))))</f>
        <v/>
      </c>
      <c r="O9" s="56"/>
      <c r="P9" s="44"/>
      <c r="Q9" s="44"/>
      <c r="R9" s="82" t="str">
        <f>IF(OR(P9="",Q9=""),"",IF(Q9=1,1*15*P9*0.3,IF(Q9=2,0.8*15*P9*0.3,IF(Q9=3,0.6*15*P9*0.3,IF(Q9=4,0.45*15*P9*0.3,IF(Q9&gt;=5,1/Q9*15*P9*0.3))))))</f>
        <v/>
      </c>
      <c r="S9" s="56"/>
      <c r="T9" s="44"/>
      <c r="U9" s="44"/>
      <c r="V9" s="25" t="str">
        <f>IF(OR(T9="",U9=""),"",IF(U9=1,1*15*T9*0.3,IF(U9=2,0.8*15*T9*0.3,IF(U9=3,0.6*15*T9*0.3,IF(U9=4,0.45*15*T9*0.3,IF(U9&gt;=5,1/U9*15*T9*0.3))))))</f>
        <v/>
      </c>
      <c r="AM9" s="3">
        <f t="shared" si="0"/>
        <v>0</v>
      </c>
    </row>
    <row r="10" spans="2:51" ht="30" customHeight="1" x14ac:dyDescent="0.25">
      <c r="B10" s="99" t="s">
        <v>98</v>
      </c>
      <c r="C10" s="100"/>
      <c r="E10" s="121"/>
      <c r="F10" s="23" t="s">
        <v>13</v>
      </c>
      <c r="G10" s="56"/>
      <c r="H10" s="44"/>
      <c r="I10" s="55"/>
      <c r="J10" s="82" t="str">
        <f>IF(H10="","",H10*25*0.3)</f>
        <v/>
      </c>
      <c r="K10" s="56"/>
      <c r="L10" s="44"/>
      <c r="M10" s="55"/>
      <c r="N10" s="82" t="str">
        <f>IF(L10="","",L10*25*0.3)</f>
        <v/>
      </c>
      <c r="O10" s="56"/>
      <c r="P10" s="44"/>
      <c r="Q10" s="55"/>
      <c r="R10" s="82" t="str">
        <f>IF(P10="","",P10*25*0.3)</f>
        <v/>
      </c>
      <c r="S10" s="56"/>
      <c r="T10" s="44"/>
      <c r="U10" s="55"/>
      <c r="V10" s="25" t="str">
        <f>IF(T10="","",T10*25*0.3)</f>
        <v/>
      </c>
      <c r="AM10" s="3">
        <f t="shared" si="0"/>
        <v>0</v>
      </c>
    </row>
    <row r="11" spans="2:51" ht="30" customHeight="1" x14ac:dyDescent="0.25">
      <c r="B11" s="99" t="s">
        <v>99</v>
      </c>
      <c r="C11" s="100"/>
      <c r="E11" s="121"/>
      <c r="F11" s="23" t="s">
        <v>14</v>
      </c>
      <c r="G11" s="56"/>
      <c r="H11" s="44"/>
      <c r="I11" s="55"/>
      <c r="J11" s="82" t="str">
        <f>IF(H11="","",H11*15*0.3)</f>
        <v/>
      </c>
      <c r="K11" s="56"/>
      <c r="L11" s="44"/>
      <c r="M11" s="55"/>
      <c r="N11" s="82" t="str">
        <f>IF(L11="","",L11*15*0.3)</f>
        <v/>
      </c>
      <c r="O11" s="56"/>
      <c r="P11" s="44"/>
      <c r="Q11" s="55"/>
      <c r="R11" s="82" t="str">
        <f>IF(P11="","",P11*15*0.3)</f>
        <v/>
      </c>
      <c r="S11" s="56"/>
      <c r="T11" s="44"/>
      <c r="U11" s="55"/>
      <c r="V11" s="25" t="str">
        <f>IF(T11="","",T11*15*0.3)</f>
        <v/>
      </c>
      <c r="AM11" s="3">
        <f t="shared" si="0"/>
        <v>0</v>
      </c>
    </row>
    <row r="12" spans="2:51" ht="30" customHeight="1" x14ac:dyDescent="0.25">
      <c r="B12" s="99" t="s">
        <v>100</v>
      </c>
      <c r="C12" s="100"/>
      <c r="E12" s="121"/>
      <c r="F12" s="23" t="s">
        <v>15</v>
      </c>
      <c r="G12" s="56"/>
      <c r="H12" s="44"/>
      <c r="I12" s="55"/>
      <c r="J12" s="82" t="str">
        <f>IF(H12="","",H12*10*0.3)</f>
        <v/>
      </c>
      <c r="K12" s="56"/>
      <c r="L12" s="44"/>
      <c r="M12" s="55"/>
      <c r="N12" s="82" t="str">
        <f>IF(L12="","",L12*10*0.3)</f>
        <v/>
      </c>
      <c r="O12" s="56"/>
      <c r="P12" s="44"/>
      <c r="Q12" s="55"/>
      <c r="R12" s="82" t="str">
        <f>IF(P12="","",P12*10*0.3)</f>
        <v/>
      </c>
      <c r="S12" s="56"/>
      <c r="T12" s="44"/>
      <c r="U12" s="55"/>
      <c r="V12" s="25" t="str">
        <f>IF(T12="","",T12*10*0.3)</f>
        <v/>
      </c>
      <c r="AM12" s="3">
        <f t="shared" si="0"/>
        <v>0</v>
      </c>
    </row>
    <row r="13" spans="2:51" ht="30" customHeight="1" x14ac:dyDescent="0.25">
      <c r="B13" s="101"/>
      <c r="C13" s="102"/>
      <c r="E13" s="121"/>
      <c r="F13" s="23" t="s">
        <v>16</v>
      </c>
      <c r="G13" s="56"/>
      <c r="H13" s="44"/>
      <c r="I13" s="55"/>
      <c r="J13" s="82" t="str">
        <f>IF(H13="","",H13*10*0.3)</f>
        <v/>
      </c>
      <c r="K13" s="56"/>
      <c r="L13" s="44"/>
      <c r="M13" s="55"/>
      <c r="N13" s="82" t="str">
        <f>IF(L13="","",L13*10*0.3)</f>
        <v/>
      </c>
      <c r="O13" s="56"/>
      <c r="P13" s="44"/>
      <c r="Q13" s="55"/>
      <c r="R13" s="82" t="str">
        <f>IF(P13="","",P13*10*0.3)</f>
        <v/>
      </c>
      <c r="S13" s="56"/>
      <c r="T13" s="44"/>
      <c r="U13" s="55"/>
      <c r="V13" s="25" t="str">
        <f>IF(T13="","",T13*10*0.3)</f>
        <v/>
      </c>
      <c r="AM13" s="3">
        <f t="shared" si="0"/>
        <v>0</v>
      </c>
    </row>
    <row r="14" spans="2:51" ht="30" customHeight="1" x14ac:dyDescent="0.25">
      <c r="E14" s="121"/>
      <c r="F14" s="23" t="s">
        <v>17</v>
      </c>
      <c r="G14" s="56"/>
      <c r="H14" s="44"/>
      <c r="I14" s="44"/>
      <c r="J14" s="82" t="str">
        <f>IF(OR(H14="",I14=""),"",IF(I14=1,1*100*H14*0.3,IF(I14=2,0.8*100*H14*0.3,IF(I14=3,0.6*100*H14*0.3,IF(I14=4,0.45*100*H14*0.3,IF(I14&gt;=5,1/I14*100*H14*0.3))))))</f>
        <v/>
      </c>
      <c r="K14" s="56"/>
      <c r="L14" s="44"/>
      <c r="M14" s="44"/>
      <c r="N14" s="82" t="str">
        <f>IF(OR(L14="",M14=""),"",IF(M14=1,1*100*L14*0.3,IF(M14=2,0.8*100*L14*0.3,IF(M14=3,0.6*100*L14*0.3,IF(M14=4,0.45*100*L14*0.3,IF(M14&gt;=5,1/M14*100*L14*0.3))))))</f>
        <v/>
      </c>
      <c r="O14" s="56"/>
      <c r="P14" s="44"/>
      <c r="Q14" s="44"/>
      <c r="R14" s="82" t="str">
        <f>IF(OR(P14="",Q14=""),"",IF(Q14=1,1*100*P14*0.3,IF(Q14=2,0.8*100*P14*0.3,IF(Q14=3,0.6*100*P14*0.3,IF(Q14=4,0.45*100*P14*0.3,IF(Q14&gt;=5,1/Q14*100*P14*0.3))))))</f>
        <v/>
      </c>
      <c r="S14" s="56"/>
      <c r="T14" s="44"/>
      <c r="U14" s="44"/>
      <c r="V14" s="25" t="str">
        <f>IF(OR(T14="",U14=""),"",IF(U14=1,1*100*T14*0.3,IF(U14=2,0.8*100*T14*0.3,IF(U14=3,0.6*100*T14*0.3,IF(U14=4,0.45*100*T14*0.3,IF(U14&gt;=5,1/U14*100*T14*0.3))))))</f>
        <v/>
      </c>
      <c r="AM14" s="3">
        <f t="shared" si="0"/>
        <v>0</v>
      </c>
    </row>
    <row r="15" spans="2:51" ht="30" customHeight="1" x14ac:dyDescent="0.25">
      <c r="E15" s="121"/>
      <c r="F15" s="23" t="s">
        <v>18</v>
      </c>
      <c r="G15" s="56"/>
      <c r="H15" s="44"/>
      <c r="I15" s="44"/>
      <c r="J15" s="82" t="str">
        <f>IF(OR(H15="",I15=""),"",IF(I15=1,1*60*H15*0.3,IF(I15=2,0.8*60*H15*0.3,IF(I15=3,0.6*60*H15*0.3,IF(I15=4,0.45*60*H15*0.3,IF(I15&gt;=5,1/I15*60*H15*0.3))))))</f>
        <v/>
      </c>
      <c r="K15" s="56"/>
      <c r="L15" s="44"/>
      <c r="M15" s="44"/>
      <c r="N15" s="82" t="str">
        <f>IF(OR(L15="",M15=""),"",IF(M15=1,1*60*L15*0.3,IF(M15=2,0.8*60*L15*0.3,IF(M15=3,0.6*60*L15*0.3,IF(M15=4,0.45*60*L15*0.3,IF(M15&gt;=5,1/M15*60*L15*0.3))))))</f>
        <v/>
      </c>
      <c r="O15" s="56"/>
      <c r="P15" s="44"/>
      <c r="Q15" s="44"/>
      <c r="R15" s="82" t="str">
        <f>IF(OR(P15="",Q15=""),"",IF(Q15=1,1*60*P15*0.3,IF(Q15=2,0.8*60*P15*0.3,IF(Q15=3,0.6*60*P15*0.3,IF(Q15=4,0.45*60*P15*0.3,IF(Q15&gt;=5,1/Q15*60*P15*0.3))))))</f>
        <v/>
      </c>
      <c r="S15" s="56"/>
      <c r="T15" s="44"/>
      <c r="U15" s="44"/>
      <c r="V15" s="25" t="str">
        <f>IF(OR(T15="",U15=""),"",IF(U15=1,1*60*T15*0.3,IF(U15=2,0.8*60*T15*0.3,IF(U15=3,0.6*60*T15*0.3,IF(U15=4,0.45*60*T15*0.3,IF(U15&gt;=5,1/U15*60*T15*0.3))))))</f>
        <v/>
      </c>
      <c r="AM15" s="3">
        <f t="shared" si="0"/>
        <v>0</v>
      </c>
    </row>
    <row r="16" spans="2:51" ht="30" customHeight="1" x14ac:dyDescent="0.25">
      <c r="E16" s="121"/>
      <c r="F16" s="23" t="s">
        <v>19</v>
      </c>
      <c r="G16" s="56"/>
      <c r="H16" s="44"/>
      <c r="I16" s="44"/>
      <c r="J16" s="82" t="str">
        <f>IF(OR(H16="",I16=""),"",IF(I16=1,1*25*H16*0.3,IF(I16=2,0.8*25*H16*0.3,IF(I16=3,0.6*25*H16*0.3,IF(I16=4,0.45*25*H16*0.3,IF(I16&gt;=5,1/I16*25*H16*0.3))))))</f>
        <v/>
      </c>
      <c r="K16" s="56"/>
      <c r="L16" s="44"/>
      <c r="M16" s="44"/>
      <c r="N16" s="82" t="str">
        <f>IF(OR(L16="",M16=""),"",IF(M16=1,1*25*L16*0.3,IF(M16=2,0.8*25*L16*0.3,IF(M16=3,0.6*25*L16*0.3,IF(M16=4,0.45*25*L16*0.3,IF(M16&gt;=5,1/M16*25*L16*0.3))))))</f>
        <v/>
      </c>
      <c r="O16" s="56"/>
      <c r="P16" s="44"/>
      <c r="Q16" s="44"/>
      <c r="R16" s="82" t="str">
        <f>IF(OR(P16="",Q16=""),"",IF(Q16=1,1*25*P16*0.3,IF(Q16=2,0.8*25*P16*0.3,IF(Q16=3,0.6*25*P16*0.3,IF(Q16=4,0.45*25*P16*0.3,IF(Q16&gt;=5,1/Q16*25*P16*0.3))))))</f>
        <v/>
      </c>
      <c r="S16" s="56"/>
      <c r="T16" s="44"/>
      <c r="U16" s="44"/>
      <c r="V16" s="25" t="str">
        <f>IF(OR(T16="",U16=""),"",IF(U16=1,1*25*T16*0.3,IF(U16=2,0.8*25*T16*0.3,IF(U16=3,0.6*25*T16*0.3,IF(U16=4,0.45*25*T16*0.3,IF(U16&gt;=5,1/U16*25*T16*0.3))))))</f>
        <v/>
      </c>
      <c r="AM16" s="3">
        <f t="shared" si="0"/>
        <v>0</v>
      </c>
    </row>
    <row r="17" spans="5:40" ht="30" customHeight="1" x14ac:dyDescent="0.25">
      <c r="E17" s="121"/>
      <c r="F17" s="23" t="s">
        <v>20</v>
      </c>
      <c r="G17" s="56"/>
      <c r="H17" s="44"/>
      <c r="I17" s="44"/>
      <c r="J17" s="82" t="str">
        <f>IF(OR(H17="",I17=""),"",IF(I17=1,1*50*H17*0.3,IF(I17=2,0.8*50*H17*0.3,IF(I17=3,0.6*50*H17*0.3,IF(I17=4,0.45*50*H17*0.3,IF(I17&gt;=5,1/I17*50*H17*0.3))))))</f>
        <v/>
      </c>
      <c r="K17" s="56"/>
      <c r="L17" s="44"/>
      <c r="M17" s="44"/>
      <c r="N17" s="82" t="str">
        <f>IF(OR(L17="",M17=""),"",IF(M17=1,1*50*L17*0.3,IF(M17=2,0.8*50*L17*0.3,IF(M17=3,0.6*50*L17*0.3,IF(M17=4,0.45*50*L17*0.3,IF(M17&gt;=5,1/M17*50*L17*0.3))))))</f>
        <v/>
      </c>
      <c r="O17" s="56"/>
      <c r="P17" s="44"/>
      <c r="Q17" s="44"/>
      <c r="R17" s="82" t="str">
        <f>IF(OR(P17="",Q17=""),"",IF(Q17=1,1*50*P17*0.3,IF(Q17=2,0.8*50*P17*0.3,IF(Q17=3,0.6*50*P17*0.3,IF(Q17=4,0.45*50*P17*0.3,IF(Q17&gt;=5,1/Q17*50*P17*0.3))))))</f>
        <v/>
      </c>
      <c r="S17" s="56"/>
      <c r="T17" s="44"/>
      <c r="U17" s="44"/>
      <c r="V17" s="25" t="str">
        <f>IF(OR(T17="",U17=""),"",IF(U17=1,1*50*T17*0.3,IF(U17=2,0.8*50*T17*0.3,IF(U17=3,0.6*50*T17*0.3,IF(U17=4,0.45*50*T17*0.3,IF(U17&gt;=5,1/U17*50*T17*0.3))))))</f>
        <v/>
      </c>
      <c r="AM17" s="3">
        <f t="shared" si="0"/>
        <v>0</v>
      </c>
    </row>
    <row r="18" spans="5:40" ht="30" customHeight="1" x14ac:dyDescent="0.25">
      <c r="E18" s="121"/>
      <c r="F18" s="23" t="s">
        <v>21</v>
      </c>
      <c r="G18" s="56"/>
      <c r="H18" s="44"/>
      <c r="I18" s="44"/>
      <c r="J18" s="82" t="str">
        <f>IF(OR(H18="",I18=""),"",IF(I18=1,1*15*H18*0.3,IF(I18=2,0.8*15*H18*0.3,IF(I18=3,0.6*15*H18*0.3,IF(I18=4,0.45*15*H18*0.3,IF(I18&gt;=5,1/I18*15*H18*0.3))))))</f>
        <v/>
      </c>
      <c r="K18" s="56"/>
      <c r="L18" s="44"/>
      <c r="M18" s="44"/>
      <c r="N18" s="82" t="str">
        <f>IF(OR(L18="",M18=""),"",IF(M18=1,1*15*L18*0.3,IF(M18=2,0.8*15*L18*0.3,IF(M18=3,0.6*15*L18*0.3,IF(M18=4,0.45*15*L18*0.3,IF(M18&gt;=5,1/M18*15*L18*0.3))))))</f>
        <v/>
      </c>
      <c r="O18" s="56"/>
      <c r="P18" s="44"/>
      <c r="Q18" s="44"/>
      <c r="R18" s="82" t="str">
        <f>IF(OR(P18="",Q18=""),"",IF(Q18=1,1*15*P18*0.3,IF(Q18=2,0.8*15*P18*0.3,IF(Q18=3,0.6*15*P18*0.3,IF(Q18=4,0.45*15*P18*0.3,IF(Q18&gt;=5,1/Q18*15*P18*0.3))))))</f>
        <v/>
      </c>
      <c r="S18" s="56"/>
      <c r="T18" s="44"/>
      <c r="U18" s="44"/>
      <c r="V18" s="25" t="str">
        <f>IF(OR(T18="",U18=""),"",IF(U18=1,1*15*T18*0.3,IF(U18=2,0.8*15*T18*0.3,IF(U18=3,0.6*15*T18*0.3,IF(U18=4,0.45*15*T18*0.3,IF(U18&gt;=5,1/U18*15*T18*0.3))))))</f>
        <v/>
      </c>
      <c r="AM18" s="3">
        <f t="shared" si="0"/>
        <v>0</v>
      </c>
    </row>
    <row r="19" spans="5:40" ht="30" customHeight="1" x14ac:dyDescent="0.25">
      <c r="E19" s="121"/>
      <c r="F19" s="23" t="s">
        <v>22</v>
      </c>
      <c r="G19" s="56"/>
      <c r="H19" s="59"/>
      <c r="I19" s="55"/>
      <c r="J19" s="55"/>
      <c r="K19" s="56"/>
      <c r="L19" s="55"/>
      <c r="M19" s="55"/>
      <c r="N19" s="55"/>
      <c r="O19" s="56"/>
      <c r="P19" s="55"/>
      <c r="Q19" s="55"/>
      <c r="R19" s="55"/>
      <c r="S19" s="56"/>
      <c r="T19" s="55"/>
      <c r="U19" s="55"/>
      <c r="V19" s="53"/>
      <c r="AM19" s="3">
        <f t="shared" si="0"/>
        <v>0</v>
      </c>
    </row>
    <row r="20" spans="5:40" ht="30" customHeight="1" x14ac:dyDescent="0.25">
      <c r="E20" s="121"/>
      <c r="F20" s="23" t="s">
        <v>23</v>
      </c>
      <c r="G20" s="56"/>
      <c r="H20" s="59"/>
      <c r="I20" s="55"/>
      <c r="J20" s="55"/>
      <c r="K20" s="56"/>
      <c r="L20" s="55"/>
      <c r="M20" s="55"/>
      <c r="N20" s="55"/>
      <c r="O20" s="56"/>
      <c r="P20" s="55"/>
      <c r="Q20" s="55"/>
      <c r="R20" s="55"/>
      <c r="S20" s="56"/>
      <c r="T20" s="55"/>
      <c r="U20" s="55"/>
      <c r="V20" s="53"/>
      <c r="AM20" s="3">
        <f t="shared" si="0"/>
        <v>0</v>
      </c>
    </row>
    <row r="21" spans="5:40" ht="30" customHeight="1" thickBot="1" x14ac:dyDescent="0.3">
      <c r="E21" s="122"/>
      <c r="F21" s="26" t="s">
        <v>24</v>
      </c>
      <c r="G21" s="57"/>
      <c r="H21" s="60"/>
      <c r="I21" s="58"/>
      <c r="J21" s="58"/>
      <c r="K21" s="57"/>
      <c r="L21" s="58"/>
      <c r="M21" s="58"/>
      <c r="N21" s="58"/>
      <c r="O21" s="57"/>
      <c r="P21" s="58"/>
      <c r="Q21" s="58"/>
      <c r="R21" s="58"/>
      <c r="S21" s="57"/>
      <c r="T21" s="58"/>
      <c r="U21" s="58"/>
      <c r="V21" s="54"/>
      <c r="AM21" s="3">
        <f t="shared" si="0"/>
        <v>0</v>
      </c>
    </row>
    <row r="22" spans="5:40" ht="30" customHeight="1" x14ac:dyDescent="0.25">
      <c r="AL22" s="3" t="s">
        <v>77</v>
      </c>
      <c r="AM22" s="3">
        <f>SUM(AM4:AM21)</f>
        <v>0</v>
      </c>
      <c r="AN22" s="3">
        <f>IF(AM22&gt;=30,30,AM22)</f>
        <v>0</v>
      </c>
    </row>
  </sheetData>
  <sheetProtection algorithmName="SHA-512" hashValue="xeLIamveHSn1HzwS1Xtr6C/M2+gNM1ManVkLfV8ji+zqSmrCzbNgCNlDQy2ziQU3z230x+lH5l8f+YQz0bOJTA==" saltValue="IA1sxOe/SJKeArdjfGJxQQ==" spinCount="100000" sheet="1" objects="1" scenarios="1"/>
  <mergeCells count="14">
    <mergeCell ref="E5:E21"/>
    <mergeCell ref="E3:F3"/>
    <mergeCell ref="B2:C2"/>
    <mergeCell ref="B3:C3"/>
    <mergeCell ref="B4:C4"/>
    <mergeCell ref="B5:C5"/>
    <mergeCell ref="B6:C6"/>
    <mergeCell ref="B7:C7"/>
    <mergeCell ref="B8:C8"/>
    <mergeCell ref="B9:C9"/>
    <mergeCell ref="B10:C10"/>
    <mergeCell ref="B11:C11"/>
    <mergeCell ref="B12:C12"/>
    <mergeCell ref="B13:C13"/>
  </mergeCells>
  <dataValidations count="3">
    <dataValidation type="list" allowBlank="1" showInputMessage="1" showErrorMessage="1" sqref="G4:G5 K4:K5 O4:O5 S4:S5">
      <formula1>$AO$3:$AR$3</formula1>
    </dataValidation>
    <dataValidation type="list" allowBlank="1" showInputMessage="1" showErrorMessage="1" prompt="Kaç tane" sqref="L4:L18 P4:P18 H4:H18 T4:T18">
      <formula1>$AO$5:$AY$5</formula1>
    </dataValidation>
    <dataValidation type="list" allowBlank="1" showInputMessage="1" showErrorMessage="1" prompt="Toplam kaç kişi ile yapıldı" sqref="U4:U9 U14:U18 Q14:Q18 I14:I18 I4:I9 M4:M9 Q4:Q9 M14:M18">
      <formula1>$AO$5:$AY$5</formula1>
    </dataValidation>
  </dataValidations>
  <hyperlinks>
    <hyperlink ref="B3:C3" location="'1-PROJE'!A1" display="PROJE"/>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B1:BN13"/>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27" width="9.140625" style="2"/>
    <col min="28" max="66" width="9.140625" style="2" hidden="1" customWidth="1"/>
    <col min="67" max="69" width="9.140625" style="2" customWidth="1"/>
    <col min="70" max="16384" width="9.140625" style="2"/>
  </cols>
  <sheetData>
    <row r="1" spans="2:66" ht="30" hidden="1" customHeight="1" x14ac:dyDescent="0.25"/>
    <row r="2" spans="2:66" ht="30" customHeight="1" thickBot="1" x14ac:dyDescent="0.3">
      <c r="B2" s="99" t="s">
        <v>101</v>
      </c>
      <c r="C2" s="100"/>
      <c r="G2" s="6"/>
      <c r="AB2" s="2" t="s">
        <v>56</v>
      </c>
      <c r="AC2" s="2" t="s">
        <v>55</v>
      </c>
      <c r="AE2" s="2">
        <v>1</v>
      </c>
      <c r="AF2" s="2">
        <v>2</v>
      </c>
      <c r="AG2" s="2">
        <v>3</v>
      </c>
      <c r="AH2" s="2">
        <v>4</v>
      </c>
      <c r="AI2" s="2">
        <v>5</v>
      </c>
      <c r="AJ2" s="2">
        <v>6</v>
      </c>
      <c r="AK2" s="2">
        <v>7</v>
      </c>
      <c r="AL2" s="2">
        <v>8</v>
      </c>
      <c r="AM2" s="2">
        <v>9</v>
      </c>
      <c r="AN2" s="2">
        <v>10</v>
      </c>
    </row>
    <row r="3" spans="2:66" ht="30" customHeight="1" x14ac:dyDescent="0.25">
      <c r="B3" s="99" t="s">
        <v>0</v>
      </c>
      <c r="C3" s="100"/>
      <c r="E3" s="123"/>
      <c r="F3" s="124"/>
      <c r="G3" s="19" t="s">
        <v>74</v>
      </c>
      <c r="H3" s="21" t="s">
        <v>54</v>
      </c>
      <c r="AB3" s="2">
        <f>IF(H4="",0,H4)</f>
        <v>0</v>
      </c>
      <c r="AC3" s="2">
        <f>IF(AB3&gt;=15,15,AB3)</f>
        <v>0</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row>
    <row r="4" spans="2:66" ht="30" customHeight="1" x14ac:dyDescent="0.25">
      <c r="B4" s="126" t="s">
        <v>92</v>
      </c>
      <c r="C4" s="127"/>
      <c r="E4" s="78" t="s">
        <v>82</v>
      </c>
      <c r="F4" s="23" t="s">
        <v>25</v>
      </c>
      <c r="G4" s="44"/>
      <c r="H4" s="25" t="str">
        <f>IF(G4="","",15*0.15*G4)</f>
        <v/>
      </c>
    </row>
    <row r="5" spans="2:66" ht="30" customHeight="1" thickBot="1" x14ac:dyDescent="0.3">
      <c r="B5" s="133" t="s">
        <v>93</v>
      </c>
      <c r="C5" s="134"/>
      <c r="E5" s="81" t="s">
        <v>106</v>
      </c>
      <c r="F5" s="130"/>
      <c r="G5" s="131"/>
      <c r="H5" s="132"/>
    </row>
    <row r="6" spans="2:66" ht="30" customHeight="1" x14ac:dyDescent="0.25">
      <c r="B6" s="135" t="s">
        <v>94</v>
      </c>
      <c r="C6" s="136"/>
    </row>
    <row r="7" spans="2:66" ht="30" customHeight="1" x14ac:dyDescent="0.25">
      <c r="B7" s="99" t="s">
        <v>95</v>
      </c>
      <c r="C7" s="100"/>
    </row>
    <row r="8" spans="2:66" ht="30" customHeight="1" x14ac:dyDescent="0.25">
      <c r="B8" s="99" t="s">
        <v>96</v>
      </c>
      <c r="C8" s="100"/>
    </row>
    <row r="9" spans="2:66" ht="30" customHeight="1" x14ac:dyDescent="0.25">
      <c r="B9" s="99" t="s">
        <v>97</v>
      </c>
      <c r="C9" s="100"/>
    </row>
    <row r="10" spans="2:66" ht="30" customHeight="1" x14ac:dyDescent="0.25">
      <c r="B10" s="99" t="s">
        <v>98</v>
      </c>
      <c r="C10" s="100"/>
    </row>
    <row r="11" spans="2:66" ht="30" customHeight="1" x14ac:dyDescent="0.25">
      <c r="B11" s="99" t="s">
        <v>99</v>
      </c>
      <c r="C11" s="100"/>
    </row>
    <row r="12" spans="2:66" ht="30" customHeight="1" x14ac:dyDescent="0.25">
      <c r="B12" s="99" t="s">
        <v>100</v>
      </c>
      <c r="C12" s="100"/>
    </row>
    <row r="13" spans="2:66" ht="30" customHeight="1" x14ac:dyDescent="0.25">
      <c r="B13" s="101"/>
      <c r="C13" s="102"/>
    </row>
  </sheetData>
  <sheetProtection algorithmName="SHA-512" hashValue="Rx05pYqfTJmtx8I3J2AvnHdedMtThcK7EvBp+e+mD9481rCe9rBMgJMyYCiOizK9J/n99jIO+cn5C/cvTG+0jQ==" saltValue="ygYsx3KB1he/n1bxISLYSA==" spinCount="100000" sheet="1" objects="1" scenarios="1"/>
  <mergeCells count="14">
    <mergeCell ref="E3:F3"/>
    <mergeCell ref="F5:H5"/>
    <mergeCell ref="B13:C13"/>
    <mergeCell ref="B2:C2"/>
    <mergeCell ref="B3:C3"/>
    <mergeCell ref="B4:C4"/>
    <mergeCell ref="B5:C5"/>
    <mergeCell ref="B6:C6"/>
    <mergeCell ref="B7:C7"/>
    <mergeCell ref="B8:C8"/>
    <mergeCell ref="B9:C9"/>
    <mergeCell ref="B10:C10"/>
    <mergeCell ref="B11:C11"/>
    <mergeCell ref="B12:C12"/>
  </mergeCells>
  <dataValidations count="1">
    <dataValidation type="list" allowBlank="1" showInputMessage="1" showErrorMessage="1" prompt="Kaç tane" sqref="G4">
      <formula1>$AD$2:$AN$2</formula1>
    </dataValidation>
  </dataValidations>
  <hyperlinks>
    <hyperlink ref="B3:C3" location="'1-PROJE'!A1" display="PROJE"/>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B1:BR13"/>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31" width="9.140625" style="2"/>
    <col min="32" max="70" width="9.140625" style="2" hidden="1" customWidth="1"/>
    <col min="71" max="16384" width="9.140625" style="2"/>
  </cols>
  <sheetData>
    <row r="1" spans="2:70" ht="30" hidden="1" customHeight="1" x14ac:dyDescent="0.25"/>
    <row r="2" spans="2:70" ht="30" customHeight="1" thickBot="1" x14ac:dyDescent="0.3">
      <c r="B2" s="99" t="s">
        <v>101</v>
      </c>
      <c r="C2" s="100"/>
      <c r="G2" s="6"/>
      <c r="AF2" s="2" t="s">
        <v>56</v>
      </c>
      <c r="AG2" s="2" t="s">
        <v>55</v>
      </c>
      <c r="AI2" s="2">
        <v>1</v>
      </c>
      <c r="AJ2" s="2">
        <v>2</v>
      </c>
      <c r="AK2" s="2">
        <v>3</v>
      </c>
      <c r="AL2" s="2">
        <v>4</v>
      </c>
      <c r="AM2" s="2">
        <v>5</v>
      </c>
      <c r="AN2" s="2">
        <v>6</v>
      </c>
      <c r="AO2" s="2">
        <v>7</v>
      </c>
      <c r="AP2" s="2">
        <v>8</v>
      </c>
      <c r="AQ2" s="2">
        <v>9</v>
      </c>
      <c r="AR2" s="2">
        <v>10</v>
      </c>
    </row>
    <row r="3" spans="2:70" ht="30" customHeight="1" x14ac:dyDescent="0.25">
      <c r="B3" s="99" t="s">
        <v>0</v>
      </c>
      <c r="C3" s="100"/>
      <c r="E3" s="123"/>
      <c r="F3" s="124"/>
      <c r="G3" s="19"/>
      <c r="H3" s="19" t="s">
        <v>54</v>
      </c>
      <c r="I3" s="19"/>
      <c r="J3" s="19" t="s">
        <v>54</v>
      </c>
      <c r="K3" s="19"/>
      <c r="L3" s="21" t="s">
        <v>54</v>
      </c>
      <c r="AF3" s="2">
        <f>SUM(H4,J4,L4)</f>
        <v>0</v>
      </c>
      <c r="AG3" s="2">
        <f>IF(AF3&gt;=15,15,AF3)</f>
        <v>0</v>
      </c>
      <c r="AJ3" s="2">
        <v>2</v>
      </c>
      <c r="AK3" s="2">
        <v>3</v>
      </c>
      <c r="AL3" s="2">
        <v>4</v>
      </c>
      <c r="AM3" s="2">
        <v>5</v>
      </c>
      <c r="AN3" s="2">
        <v>6</v>
      </c>
      <c r="AO3" s="2">
        <v>7</v>
      </c>
      <c r="AP3" s="2">
        <v>8</v>
      </c>
      <c r="AQ3" s="2">
        <v>9</v>
      </c>
      <c r="AR3" s="2">
        <v>10</v>
      </c>
      <c r="AS3" s="2">
        <v>11</v>
      </c>
      <c r="AT3" s="2">
        <v>12</v>
      </c>
      <c r="AU3" s="2">
        <v>13</v>
      </c>
      <c r="AV3" s="2">
        <v>14</v>
      </c>
      <c r="AW3" s="2">
        <v>15</v>
      </c>
      <c r="AX3" s="2">
        <v>16</v>
      </c>
      <c r="AY3" s="2">
        <v>17</v>
      </c>
      <c r="AZ3" s="2">
        <v>18</v>
      </c>
      <c r="BA3" s="2">
        <v>19</v>
      </c>
      <c r="BB3" s="2">
        <v>20</v>
      </c>
      <c r="BC3" s="2">
        <v>21</v>
      </c>
      <c r="BD3" s="2">
        <v>22</v>
      </c>
      <c r="BE3" s="2">
        <v>23</v>
      </c>
      <c r="BF3" s="2">
        <v>24</v>
      </c>
      <c r="BG3" s="2">
        <v>25</v>
      </c>
      <c r="BH3" s="2">
        <v>26</v>
      </c>
      <c r="BI3" s="2">
        <v>27</v>
      </c>
      <c r="BJ3" s="2">
        <v>28</v>
      </c>
      <c r="BK3" s="2">
        <v>29</v>
      </c>
      <c r="BL3" s="2">
        <v>30</v>
      </c>
      <c r="BM3" s="2">
        <v>31</v>
      </c>
      <c r="BN3" s="2">
        <v>32</v>
      </c>
      <c r="BO3" s="2">
        <v>33</v>
      </c>
      <c r="BP3" s="2">
        <v>34</v>
      </c>
      <c r="BQ3" s="2">
        <v>35</v>
      </c>
      <c r="BR3" s="2">
        <v>36</v>
      </c>
    </row>
    <row r="4" spans="2:70" ht="30" customHeight="1" x14ac:dyDescent="0.25">
      <c r="B4" s="126" t="s">
        <v>92</v>
      </c>
      <c r="C4" s="127"/>
      <c r="E4" s="22" t="s">
        <v>83</v>
      </c>
      <c r="F4" s="23" t="s">
        <v>26</v>
      </c>
      <c r="G4" s="59"/>
      <c r="H4" s="59"/>
      <c r="I4" s="59"/>
      <c r="J4" s="59"/>
      <c r="K4" s="59"/>
      <c r="L4" s="62"/>
    </row>
    <row r="5" spans="2:70" ht="30" customHeight="1" x14ac:dyDescent="0.25">
      <c r="B5" s="133" t="s">
        <v>93</v>
      </c>
      <c r="C5" s="134"/>
      <c r="E5" s="120" t="s">
        <v>106</v>
      </c>
      <c r="F5" s="23" t="s">
        <v>27</v>
      </c>
      <c r="G5" s="59"/>
      <c r="H5" s="59"/>
      <c r="I5" s="59"/>
      <c r="J5" s="59"/>
      <c r="K5" s="59"/>
      <c r="L5" s="62"/>
    </row>
    <row r="6" spans="2:70" ht="30" customHeight="1" x14ac:dyDescent="0.25">
      <c r="B6" s="126" t="s">
        <v>94</v>
      </c>
      <c r="C6" s="127"/>
      <c r="E6" s="121"/>
      <c r="F6" s="23" t="s">
        <v>28</v>
      </c>
      <c r="G6" s="59"/>
      <c r="H6" s="59"/>
      <c r="I6" s="59"/>
      <c r="J6" s="59"/>
      <c r="K6" s="59"/>
      <c r="L6" s="62"/>
    </row>
    <row r="7" spans="2:70" ht="30" customHeight="1" thickBot="1" x14ac:dyDescent="0.3">
      <c r="B7" s="137" t="s">
        <v>95</v>
      </c>
      <c r="C7" s="138"/>
      <c r="E7" s="122"/>
      <c r="F7" s="26" t="s">
        <v>29</v>
      </c>
      <c r="G7" s="60"/>
      <c r="H7" s="60"/>
      <c r="I7" s="60"/>
      <c r="J7" s="60"/>
      <c r="K7" s="60"/>
      <c r="L7" s="63"/>
    </row>
    <row r="8" spans="2:70" ht="30" customHeight="1" x14ac:dyDescent="0.25">
      <c r="B8" s="99" t="s">
        <v>96</v>
      </c>
      <c r="C8" s="100"/>
    </row>
    <row r="9" spans="2:70" ht="30" customHeight="1" x14ac:dyDescent="0.25">
      <c r="B9" s="99" t="s">
        <v>97</v>
      </c>
      <c r="C9" s="100"/>
    </row>
    <row r="10" spans="2:70" ht="30" customHeight="1" x14ac:dyDescent="0.25">
      <c r="B10" s="99" t="s">
        <v>98</v>
      </c>
      <c r="C10" s="100"/>
    </row>
    <row r="11" spans="2:70" ht="30" customHeight="1" x14ac:dyDescent="0.25">
      <c r="B11" s="99" t="s">
        <v>99</v>
      </c>
      <c r="C11" s="100"/>
    </row>
    <row r="12" spans="2:70" ht="30" customHeight="1" x14ac:dyDescent="0.25">
      <c r="B12" s="99" t="s">
        <v>100</v>
      </c>
      <c r="C12" s="100"/>
    </row>
    <row r="13" spans="2:70" ht="30" customHeight="1" x14ac:dyDescent="0.25">
      <c r="B13" s="101"/>
      <c r="C13" s="102"/>
    </row>
  </sheetData>
  <sheetProtection algorithmName="SHA-512" hashValue="LwNUx17afo8KHxk1C517h5giiV1YhkZAZbRo7f064be+oAtqERSNJbuf7EiNMGP4Dy/zLyXkijxE8MIGXtROZw==" saltValue="Akl4XF0gSozqs/6gB0nD2w==" spinCount="100000" sheet="1" objects="1" scenarios="1"/>
  <mergeCells count="14">
    <mergeCell ref="B13:C13"/>
    <mergeCell ref="B8:C8"/>
    <mergeCell ref="B9:C9"/>
    <mergeCell ref="B10:C10"/>
    <mergeCell ref="B11:C11"/>
    <mergeCell ref="B12:C12"/>
    <mergeCell ref="E5:E7"/>
    <mergeCell ref="B2:C2"/>
    <mergeCell ref="B3:C3"/>
    <mergeCell ref="B4:C4"/>
    <mergeCell ref="B5:C5"/>
    <mergeCell ref="B6:C6"/>
    <mergeCell ref="B7:C7"/>
    <mergeCell ref="E3:F3"/>
  </mergeCells>
  <hyperlinks>
    <hyperlink ref="B3:C3" location="'1-PROJE'!A1" display="PROJE"/>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B1:AU13"/>
  <sheetViews>
    <sheetView showRowColHeaders="0" topLeftCell="B2" zoomScaleNormal="100" workbookViewId="0">
      <selection activeCell="B9" sqref="B9:C9"/>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23.85546875" style="2" customWidth="1"/>
    <col min="7" max="8" width="9.140625" style="3"/>
    <col min="9" max="34" width="9.140625" style="2"/>
    <col min="35" max="47" width="9.140625" style="2" hidden="1" customWidth="1"/>
    <col min="48" max="73" width="9.140625" style="2" customWidth="1"/>
    <col min="74" max="16384" width="9.140625" style="2"/>
  </cols>
  <sheetData>
    <row r="1" spans="2:47" ht="30" hidden="1" customHeight="1" x14ac:dyDescent="0.25"/>
    <row r="2" spans="2:47" ht="30" customHeight="1" thickBot="1" x14ac:dyDescent="0.3">
      <c r="B2" s="99" t="s">
        <v>101</v>
      </c>
      <c r="C2" s="100"/>
      <c r="G2" s="6"/>
      <c r="H2" s="6"/>
      <c r="AI2" s="2" t="s">
        <v>56</v>
      </c>
      <c r="AJ2" s="2" t="s">
        <v>55</v>
      </c>
      <c r="AL2" s="2">
        <v>1</v>
      </c>
      <c r="AM2" s="2">
        <v>2</v>
      </c>
      <c r="AN2" s="2">
        <v>3</v>
      </c>
      <c r="AO2" s="2">
        <v>4</v>
      </c>
      <c r="AP2" s="2">
        <v>5</v>
      </c>
      <c r="AQ2" s="2">
        <v>6</v>
      </c>
      <c r="AR2" s="2">
        <v>7</v>
      </c>
      <c r="AS2" s="2">
        <v>8</v>
      </c>
      <c r="AT2" s="2">
        <v>9</v>
      </c>
      <c r="AU2" s="2">
        <v>10</v>
      </c>
    </row>
    <row r="3" spans="2:47" ht="30" customHeight="1" x14ac:dyDescent="0.25">
      <c r="B3" s="99" t="s">
        <v>0</v>
      </c>
      <c r="C3" s="100"/>
      <c r="E3" s="123"/>
      <c r="F3" s="124"/>
      <c r="G3" s="19" t="s">
        <v>74</v>
      </c>
      <c r="H3" s="19" t="s">
        <v>78</v>
      </c>
      <c r="I3" s="19" t="s">
        <v>54</v>
      </c>
      <c r="J3" s="19" t="s">
        <v>74</v>
      </c>
      <c r="K3" s="19" t="s">
        <v>78</v>
      </c>
      <c r="L3" s="19" t="s">
        <v>54</v>
      </c>
      <c r="M3" s="19" t="s">
        <v>74</v>
      </c>
      <c r="N3" s="19" t="s">
        <v>78</v>
      </c>
      <c r="O3" s="21" t="s">
        <v>54</v>
      </c>
    </row>
    <row r="4" spans="2:47" ht="30" customHeight="1" thickBot="1" x14ac:dyDescent="0.3">
      <c r="B4" s="126" t="s">
        <v>92</v>
      </c>
      <c r="C4" s="127"/>
      <c r="E4" s="22" t="s">
        <v>84</v>
      </c>
      <c r="F4" s="23" t="s">
        <v>30</v>
      </c>
      <c r="G4" s="44"/>
      <c r="H4" s="44"/>
      <c r="I4" s="24" t="str">
        <f>IF(OR(G4="",H4=""),"",IF(H4=1,1*100*G4*0.3,IF(H4=2,0.8*100*G4*0.3,IF(H4=3,0.6*100*G4*0.3,IF(H4=4,0.45*100*G4*0.3,IF(H4&gt;=5,1/H4*100*G4*0.3))))))</f>
        <v/>
      </c>
      <c r="J4" s="49"/>
      <c r="K4" s="49"/>
      <c r="L4" s="24" t="str">
        <f>IF(OR(J4="",K4=""),"",IF(K4=1,1*100*J4*0.3,IF(K4=2,0.8*100*J4*0.3,IF(K4=3,0.6*100*J4*0.3,IF(K4=4,0.45*100*J4*0.3,IF(K4&gt;=5,1/K4*100*J4*0.3))))))</f>
        <v/>
      </c>
      <c r="M4" s="44"/>
      <c r="N4" s="44"/>
      <c r="O4" s="25" t="str">
        <f>IF(OR(M4="",N4=""),"",IF(N4=1,1*100*M4*0.3,IF(N4=2,0.8*100*M4*0.3,IF(N4=3,0.6*100*M4*0.3,IF(N4=4,0.45*100*M4*0.3,IF(N4&gt;=5,1/N4*100*M4*0.3))))))</f>
        <v/>
      </c>
      <c r="AI4" s="2">
        <f>SUM(I4,L4,O4)</f>
        <v>0</v>
      </c>
    </row>
    <row r="5" spans="2:47" ht="30" customHeight="1" thickBot="1" x14ac:dyDescent="0.3">
      <c r="B5" s="133" t="s">
        <v>93</v>
      </c>
      <c r="C5" s="134"/>
      <c r="E5" s="79" t="s">
        <v>104</v>
      </c>
      <c r="F5" s="26" t="s">
        <v>31</v>
      </c>
      <c r="G5" s="49"/>
      <c r="H5" s="49"/>
      <c r="I5" s="27" t="str">
        <f>IF(OR(G5="",H5=""),"",IF(H5=1,1*60*G5*0.3,IF(H5=2,0.8*60*G5*0.3,IF(H5=3,0.6*60*G5*0.3,IF(H5=4,0.45*60*G5*0.3,IF(H5&gt;=5,1/H5*60*G5*0.3))))))</f>
        <v/>
      </c>
      <c r="J5" s="49"/>
      <c r="K5" s="49"/>
      <c r="L5" s="27" t="str">
        <f>IF(OR(J5="",K5=""),"",IF(K5=1,1*60*J5*0.3,IF(K5=2,0.8*60*J5*0.3,IF(K5=3,0.6*60*J5*0.3,IF(K5=4,0.45*60*J5*0.3,IF(K5&gt;=5,1/K5*60*J5*0.3))))))</f>
        <v/>
      </c>
      <c r="M5" s="49"/>
      <c r="N5" s="49"/>
      <c r="O5" s="28" t="str">
        <f>IF(OR(M5="",N5=""),"",IF(N5=1,1*60*M5*0.3,IF(N5=2,0.8*60*M5*0.3,IF(N5=3,0.6*60*M5*0.3,IF(N5=4,0.45*60*M5*0.3,IF(N5&gt;=5,1/N5*60*M5*0.3))))))</f>
        <v/>
      </c>
      <c r="AI5" s="2">
        <f>SUM(I5,L5,O5)</f>
        <v>0</v>
      </c>
    </row>
    <row r="6" spans="2:47" ht="30" customHeight="1" x14ac:dyDescent="0.25">
      <c r="B6" s="126" t="s">
        <v>94</v>
      </c>
      <c r="C6" s="127"/>
      <c r="AI6" s="2">
        <f>SUM(AI4:AI5)</f>
        <v>0</v>
      </c>
      <c r="AJ6" s="2">
        <f>IF(AI6&gt;=30,30,AI6)</f>
        <v>0</v>
      </c>
    </row>
    <row r="7" spans="2:47" ht="30" customHeight="1" x14ac:dyDescent="0.25">
      <c r="B7" s="126" t="s">
        <v>95</v>
      </c>
      <c r="C7" s="127"/>
    </row>
    <row r="8" spans="2:47" ht="30" customHeight="1" x14ac:dyDescent="0.25">
      <c r="B8" s="137" t="s">
        <v>96</v>
      </c>
      <c r="C8" s="138"/>
    </row>
    <row r="9" spans="2:47" ht="30" customHeight="1" x14ac:dyDescent="0.25">
      <c r="B9" s="99" t="s">
        <v>97</v>
      </c>
      <c r="C9" s="100"/>
    </row>
    <row r="10" spans="2:47" ht="30" customHeight="1" x14ac:dyDescent="0.25">
      <c r="B10" s="99" t="s">
        <v>98</v>
      </c>
      <c r="C10" s="100"/>
    </row>
    <row r="11" spans="2:47" ht="30" customHeight="1" x14ac:dyDescent="0.25">
      <c r="B11" s="99" t="s">
        <v>99</v>
      </c>
      <c r="C11" s="100"/>
    </row>
    <row r="12" spans="2:47" ht="30" customHeight="1" x14ac:dyDescent="0.25">
      <c r="B12" s="99" t="s">
        <v>100</v>
      </c>
      <c r="C12" s="100"/>
    </row>
    <row r="13" spans="2:47" ht="30" customHeight="1" x14ac:dyDescent="0.25">
      <c r="B13" s="101"/>
      <c r="C13" s="102"/>
    </row>
  </sheetData>
  <sheetProtection algorithmName="SHA-512" hashValue="uuDTUw7Dl4+0lmDWC0uB1N0odsIdCpgAHAuf6mBI1OFxOOOGsSEolc1Jqhudl/1A7K6M8gAawaJzPi0U7bifOg==" saltValue="yya9nId5lbBmaBBJSpQwNQ=="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G5 J4:J5 M4:M5">
      <formula1>$AK$2:$AU$2</formula1>
    </dataValidation>
    <dataValidation type="list" allowBlank="1" showInputMessage="1" showErrorMessage="1" prompt="Toplam kaç kişi ile yapıldı" sqref="H4:H5 N4:N5 K4:K5">
      <formula1>$AK$2:$AU$2</formula1>
    </dataValidation>
  </dataValidations>
  <hyperlinks>
    <hyperlink ref="B3:C3" location="'1-PROJE'!A1" display="PROJE"/>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B1:DZ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80.7109375" style="2" customWidth="1"/>
    <col min="7" max="7" width="8.28515625" style="2" customWidth="1"/>
    <col min="8" max="20" width="9.140625" style="2"/>
    <col min="21" max="23" width="10" style="2" bestFit="1" customWidth="1"/>
    <col min="24" max="26" width="9.140625" style="2"/>
    <col min="27" max="27" width="9.140625" style="2" customWidth="1"/>
    <col min="28" max="40" width="9.140625" style="2" hidden="1" customWidth="1"/>
    <col min="41" max="130" width="0" style="2" hidden="1" customWidth="1"/>
    <col min="131" max="16384" width="9.140625" style="2"/>
  </cols>
  <sheetData>
    <row r="1" spans="2:130" ht="30" hidden="1" customHeight="1" x14ac:dyDescent="0.25"/>
    <row r="2" spans="2:130" ht="30" customHeight="1" x14ac:dyDescent="0.25">
      <c r="B2" s="99" t="s">
        <v>101</v>
      </c>
      <c r="C2" s="100"/>
      <c r="H2" s="3"/>
    </row>
    <row r="3" spans="2:130" ht="30" customHeight="1" x14ac:dyDescent="0.25">
      <c r="B3" s="99" t="s">
        <v>0</v>
      </c>
      <c r="C3" s="100"/>
      <c r="E3" s="142"/>
      <c r="F3" s="143"/>
      <c r="G3" s="24" t="s">
        <v>74</v>
      </c>
      <c r="H3" s="24" t="s">
        <v>54</v>
      </c>
      <c r="AB3" s="2" t="s">
        <v>86</v>
      </c>
      <c r="AC3" s="2" t="s">
        <v>87</v>
      </c>
      <c r="AE3" s="2">
        <v>1</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c r="BO3" s="2">
        <v>37</v>
      </c>
      <c r="BP3" s="2">
        <v>38</v>
      </c>
      <c r="BQ3" s="2">
        <v>39</v>
      </c>
      <c r="BR3" s="2">
        <v>40</v>
      </c>
      <c r="BS3" s="2">
        <v>41</v>
      </c>
      <c r="BT3" s="2">
        <v>42</v>
      </c>
      <c r="BU3" s="2">
        <v>43</v>
      </c>
      <c r="BV3" s="2">
        <v>44</v>
      </c>
      <c r="BW3" s="2">
        <v>45</v>
      </c>
      <c r="BX3" s="2">
        <v>46</v>
      </c>
      <c r="BY3" s="2">
        <v>47</v>
      </c>
      <c r="BZ3" s="2">
        <v>48</v>
      </c>
      <c r="CA3" s="2">
        <v>49</v>
      </c>
      <c r="CB3" s="2">
        <v>50</v>
      </c>
      <c r="CC3" s="2">
        <v>51</v>
      </c>
      <c r="CD3" s="2">
        <v>52</v>
      </c>
      <c r="CE3" s="2">
        <v>53</v>
      </c>
      <c r="CF3" s="2">
        <v>54</v>
      </c>
      <c r="CG3" s="2">
        <v>55</v>
      </c>
      <c r="CH3" s="2">
        <v>56</v>
      </c>
      <c r="CI3" s="2">
        <v>57</v>
      </c>
      <c r="CJ3" s="2">
        <v>58</v>
      </c>
      <c r="CK3" s="2">
        <v>59</v>
      </c>
      <c r="CL3" s="2">
        <v>60</v>
      </c>
      <c r="CM3" s="2">
        <v>61</v>
      </c>
      <c r="CN3" s="2">
        <v>62</v>
      </c>
      <c r="CO3" s="2">
        <v>63</v>
      </c>
      <c r="CP3" s="2">
        <v>64</v>
      </c>
      <c r="CQ3" s="2">
        <v>65</v>
      </c>
      <c r="CR3" s="2">
        <v>66</v>
      </c>
      <c r="CS3" s="2">
        <v>67</v>
      </c>
      <c r="CT3" s="2">
        <v>68</v>
      </c>
      <c r="CU3" s="2">
        <v>69</v>
      </c>
      <c r="CV3" s="2">
        <v>70</v>
      </c>
      <c r="CW3" s="2">
        <v>71</v>
      </c>
      <c r="CX3" s="2">
        <v>72</v>
      </c>
      <c r="CY3" s="2">
        <v>73</v>
      </c>
      <c r="CZ3" s="2">
        <v>74</v>
      </c>
      <c r="DA3" s="2">
        <v>75</v>
      </c>
      <c r="DB3" s="2">
        <v>76</v>
      </c>
      <c r="DC3" s="2">
        <v>77</v>
      </c>
      <c r="DD3" s="2">
        <v>78</v>
      </c>
      <c r="DE3" s="2">
        <v>79</v>
      </c>
      <c r="DF3" s="2">
        <v>80</v>
      </c>
      <c r="DG3" s="2">
        <v>81</v>
      </c>
      <c r="DH3" s="2">
        <v>82</v>
      </c>
      <c r="DI3" s="2">
        <v>83</v>
      </c>
      <c r="DJ3" s="2">
        <v>84</v>
      </c>
      <c r="DK3" s="2">
        <v>85</v>
      </c>
      <c r="DL3" s="2">
        <v>86</v>
      </c>
      <c r="DM3" s="2">
        <v>87</v>
      </c>
      <c r="DN3" s="2">
        <v>88</v>
      </c>
      <c r="DO3" s="2">
        <v>89</v>
      </c>
      <c r="DP3" s="2">
        <v>90</v>
      </c>
      <c r="DQ3" s="2">
        <v>91</v>
      </c>
      <c r="DR3" s="2">
        <v>92</v>
      </c>
      <c r="DS3" s="2">
        <v>93</v>
      </c>
      <c r="DT3" s="2">
        <v>94</v>
      </c>
      <c r="DU3" s="2">
        <v>95</v>
      </c>
      <c r="DV3" s="2">
        <v>96</v>
      </c>
      <c r="DW3" s="2">
        <v>97</v>
      </c>
      <c r="DX3" s="2">
        <v>98</v>
      </c>
      <c r="DY3" s="2">
        <v>99</v>
      </c>
      <c r="DZ3" s="2">
        <v>100</v>
      </c>
    </row>
    <row r="4" spans="2:130" ht="30" customHeight="1" x14ac:dyDescent="0.25">
      <c r="B4" s="126" t="s">
        <v>92</v>
      </c>
      <c r="C4" s="127"/>
      <c r="E4" s="24" t="s">
        <v>85</v>
      </c>
      <c r="F4" s="23" t="s">
        <v>32</v>
      </c>
      <c r="G4" s="44"/>
      <c r="H4" s="24" t="str">
        <f>IF(G4="","",4*0.3*G4)</f>
        <v/>
      </c>
      <c r="AB4" s="2" t="str">
        <f>H4</f>
        <v/>
      </c>
    </row>
    <row r="5" spans="2:130" ht="30" customHeight="1" x14ac:dyDescent="0.25">
      <c r="B5" s="133" t="s">
        <v>93</v>
      </c>
      <c r="C5" s="134"/>
      <c r="E5" s="139" t="s">
        <v>104</v>
      </c>
      <c r="F5" s="23" t="s">
        <v>33</v>
      </c>
      <c r="G5" s="44"/>
      <c r="H5" s="24" t="str">
        <f>IF(G5="","",0.3*(1.5)*G5)</f>
        <v/>
      </c>
      <c r="AB5" s="2" t="str">
        <f t="shared" ref="AB5:AB11" si="0">H5</f>
        <v/>
      </c>
    </row>
    <row r="6" spans="2:130" ht="30" customHeight="1" x14ac:dyDescent="0.25">
      <c r="B6" s="126" t="s">
        <v>94</v>
      </c>
      <c r="C6" s="127"/>
      <c r="E6" s="140"/>
      <c r="F6" s="23" t="s">
        <v>34</v>
      </c>
      <c r="G6" s="44"/>
      <c r="H6" s="24" t="str">
        <f>IF(G6="","",1*0.3*G6)</f>
        <v/>
      </c>
      <c r="AB6" s="2" t="str">
        <f t="shared" si="0"/>
        <v/>
      </c>
    </row>
    <row r="7" spans="2:130" ht="30" customHeight="1" x14ac:dyDescent="0.25">
      <c r="B7" s="126" t="s">
        <v>95</v>
      </c>
      <c r="C7" s="127"/>
      <c r="E7" s="140"/>
      <c r="F7" s="23" t="s">
        <v>35</v>
      </c>
      <c r="G7" s="44"/>
      <c r="H7" s="24" t="str">
        <f>IF(G7="","",1*0.3*G7)</f>
        <v/>
      </c>
      <c r="AB7" s="2" t="str">
        <f t="shared" si="0"/>
        <v/>
      </c>
    </row>
    <row r="8" spans="2:130" ht="30" customHeight="1" x14ac:dyDescent="0.25">
      <c r="B8" s="133" t="s">
        <v>96</v>
      </c>
      <c r="C8" s="134"/>
      <c r="E8" s="140"/>
      <c r="F8" s="23" t="s">
        <v>36</v>
      </c>
      <c r="G8" s="44"/>
      <c r="H8" s="24" t="str">
        <f>IF(G8="","",4*0.3*G8)</f>
        <v/>
      </c>
      <c r="AB8" s="2" t="str">
        <f t="shared" si="0"/>
        <v/>
      </c>
    </row>
    <row r="9" spans="2:130" ht="30" customHeight="1" x14ac:dyDescent="0.25">
      <c r="B9" s="128" t="s">
        <v>97</v>
      </c>
      <c r="C9" s="129"/>
      <c r="E9" s="140"/>
      <c r="F9" s="23" t="s">
        <v>37</v>
      </c>
      <c r="G9" s="44"/>
      <c r="H9" s="24" t="str">
        <f>IF(G9="","",2*0.3*G9)</f>
        <v/>
      </c>
      <c r="AB9" s="2" t="str">
        <f t="shared" si="0"/>
        <v/>
      </c>
    </row>
    <row r="10" spans="2:130" ht="30" customHeight="1" x14ac:dyDescent="0.25">
      <c r="B10" s="99" t="s">
        <v>98</v>
      </c>
      <c r="C10" s="100"/>
      <c r="E10" s="140"/>
      <c r="F10" s="23" t="s">
        <v>38</v>
      </c>
      <c r="G10" s="59"/>
      <c r="H10" s="59"/>
      <c r="AB10" s="2">
        <f t="shared" si="0"/>
        <v>0</v>
      </c>
    </row>
    <row r="11" spans="2:130" ht="30" customHeight="1" x14ac:dyDescent="0.25">
      <c r="B11" s="99" t="s">
        <v>99</v>
      </c>
      <c r="C11" s="100"/>
      <c r="E11" s="141"/>
      <c r="F11" s="23" t="s">
        <v>39</v>
      </c>
      <c r="G11" s="59"/>
      <c r="H11" s="59"/>
      <c r="AB11" s="2">
        <f t="shared" si="0"/>
        <v>0</v>
      </c>
    </row>
    <row r="12" spans="2:130" ht="30" customHeight="1" x14ac:dyDescent="0.25">
      <c r="B12" s="99" t="s">
        <v>100</v>
      </c>
      <c r="C12" s="100"/>
      <c r="AB12" s="2">
        <f>SUM(AB4:AB11)</f>
        <v>0</v>
      </c>
      <c r="AC12" s="2">
        <f>IF(AB12&gt;=30,30,AB12)</f>
        <v>0</v>
      </c>
    </row>
    <row r="13" spans="2:130" ht="30" customHeight="1" x14ac:dyDescent="0.25">
      <c r="B13" s="101"/>
      <c r="C13" s="102"/>
    </row>
  </sheetData>
  <sheetProtection algorithmName="SHA-512" hashValue="+LUnWw7RHY4wMz7OGioM4DELQEF5k7/c4jLPFfKjUV5Lbw+Ih9ne4pLGdZYOoNEKUaOGGQw5TnRhTgeOiIJhiQ==" saltValue="vS9vV7YZ1I5aSKexaERjeQ==" spinCount="100000" sheet="1" objects="1" scenarios="1"/>
  <mergeCells count="14">
    <mergeCell ref="B12:C12"/>
    <mergeCell ref="B13:C13"/>
    <mergeCell ref="E5:E11"/>
    <mergeCell ref="B2:C2"/>
    <mergeCell ref="B3:C3"/>
    <mergeCell ref="B4:C4"/>
    <mergeCell ref="B5:C5"/>
    <mergeCell ref="B6:C6"/>
    <mergeCell ref="B7:C7"/>
    <mergeCell ref="B8:C8"/>
    <mergeCell ref="B9:C9"/>
    <mergeCell ref="B10:C10"/>
    <mergeCell ref="B11:C11"/>
    <mergeCell ref="E3:F3"/>
  </mergeCells>
  <dataValidations count="1">
    <dataValidation type="list" allowBlank="1" showInputMessage="1" showErrorMessage="1" prompt="Kaç tane" sqref="G4:G9">
      <formula1>$AD$3:$DZ$3</formula1>
    </dataValidation>
  </dataValidations>
  <hyperlinks>
    <hyperlink ref="B3:C3" location="'1-PROJE'!A1" display="PROJE"/>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B1:AU13"/>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59.28515625" style="2" bestFit="1" customWidth="1"/>
    <col min="7" max="7" width="8.28515625" style="2" customWidth="1"/>
    <col min="8" max="8" width="9.140625" style="4"/>
    <col min="9" max="12" width="9.140625" style="2"/>
    <col min="13" max="17" width="9.140625" style="3"/>
    <col min="18" max="29" width="9.140625" style="2"/>
    <col min="30" max="32" width="10" style="2" bestFit="1" customWidth="1"/>
    <col min="33" max="33" width="9.140625" style="2"/>
    <col min="34" max="47" width="0" style="2" hidden="1" customWidth="1"/>
    <col min="48" max="16384" width="9.140625" style="2"/>
  </cols>
  <sheetData>
    <row r="1" spans="2:47" ht="30" hidden="1" customHeight="1" x14ac:dyDescent="0.25"/>
    <row r="2" spans="2:47" ht="30" customHeight="1" x14ac:dyDescent="0.25">
      <c r="B2" s="99" t="s">
        <v>101</v>
      </c>
      <c r="C2" s="100"/>
      <c r="J2" s="3"/>
    </row>
    <row r="3" spans="2:47" ht="30" customHeight="1" x14ac:dyDescent="0.25">
      <c r="B3" s="99" t="s">
        <v>0</v>
      </c>
      <c r="C3" s="100"/>
      <c r="E3" s="144"/>
      <c r="F3" s="144"/>
      <c r="G3" s="24" t="s">
        <v>74</v>
      </c>
      <c r="H3" s="24" t="s">
        <v>78</v>
      </c>
      <c r="I3" s="24" t="s">
        <v>54</v>
      </c>
      <c r="J3" s="24" t="s">
        <v>74</v>
      </c>
      <c r="K3" s="24" t="s">
        <v>78</v>
      </c>
      <c r="L3" s="24" t="s">
        <v>54</v>
      </c>
      <c r="M3" s="24" t="s">
        <v>74</v>
      </c>
      <c r="N3" s="24" t="s">
        <v>78</v>
      </c>
      <c r="O3" s="24" t="s">
        <v>54</v>
      </c>
      <c r="P3" s="24" t="s">
        <v>74</v>
      </c>
      <c r="Q3" s="24" t="s">
        <v>78</v>
      </c>
      <c r="R3" s="24" t="s">
        <v>54</v>
      </c>
      <c r="AH3" s="2" t="s">
        <v>86</v>
      </c>
      <c r="AI3" s="2" t="s">
        <v>87</v>
      </c>
      <c r="AL3" s="2">
        <v>1</v>
      </c>
      <c r="AM3" s="2">
        <v>2</v>
      </c>
      <c r="AN3" s="2">
        <v>3</v>
      </c>
      <c r="AO3" s="2">
        <v>4</v>
      </c>
      <c r="AP3" s="2">
        <v>5</v>
      </c>
      <c r="AQ3" s="2">
        <v>6</v>
      </c>
      <c r="AR3" s="2">
        <v>7</v>
      </c>
      <c r="AS3" s="2">
        <v>8</v>
      </c>
      <c r="AT3" s="2">
        <v>9</v>
      </c>
      <c r="AU3" s="2">
        <v>10</v>
      </c>
    </row>
    <row r="4" spans="2:47" ht="30" customHeight="1" x14ac:dyDescent="0.25">
      <c r="B4" s="126" t="s">
        <v>92</v>
      </c>
      <c r="C4" s="127"/>
      <c r="E4" s="24" t="s">
        <v>88</v>
      </c>
      <c r="F4" s="23" t="s">
        <v>40</v>
      </c>
      <c r="G4" s="44"/>
      <c r="H4" s="44"/>
      <c r="I4" s="24" t="str">
        <f>IF(OR(G4="",H4=""),"",IF(H4=1,1*15*G4*0.2,IF(H4=2,0.8*15*G4*0.2,IF(H4=3,0.6*15*G4*0.2,IF(H4=4,0.45*15*G4*0.2,IF(H4&gt;=5,1/H4*15*G4*0.2))))))</f>
        <v/>
      </c>
      <c r="J4" s="44"/>
      <c r="K4" s="44"/>
      <c r="L4" s="24" t="str">
        <f>IF(OR(J4="",K4=""),"",IF(K4=1,1*15*J4*0.2,IF(K4=2,0.8*15*J4*0.2,IF(K4=3,0.6*15*J4*0.2,IF(K4=4,0.45*15*J4*0.2,IF(K4&gt;=5,1/K4*15*J4*0.2))))))</f>
        <v/>
      </c>
      <c r="M4" s="44"/>
      <c r="N4" s="44"/>
      <c r="O4" s="24" t="str">
        <f>IF(OR(M4="",N4=""),"",IF(N4=1,1*15*M4*0.2,IF(N4=2,0.8*15*M4*0.2,IF(N4=3,0.6*15*M4*0.2,IF(N4=4,0.45*15*M4*0.2,IF(N4&gt;=5,1/N4*15*M4*0.2))))))</f>
        <v/>
      </c>
      <c r="P4" s="44"/>
      <c r="Q4" s="44"/>
      <c r="R4" s="24" t="str">
        <f>IF(OR(P4="",Q4=""),"",IF(Q4=1,1*15*P4*0.2,IF(Q4=2,0.8*15*P4*0.2,IF(Q4=3,0.6*15*P4*0.2,IF(Q4=4,0.45*15*P4*0.2,IF(Q4&gt;=5,1/Q4*15*P4*0.2))))))</f>
        <v/>
      </c>
      <c r="AH4" s="2">
        <f>SUM(I4,L4,O4,R4)</f>
        <v>0</v>
      </c>
      <c r="AI4" s="2">
        <f>IF(AH4&gt;=20,20,AH4)</f>
        <v>0</v>
      </c>
    </row>
    <row r="5" spans="2:47" ht="30" customHeight="1" x14ac:dyDescent="0.25">
      <c r="B5" s="133" t="s">
        <v>93</v>
      </c>
      <c r="C5" s="134"/>
      <c r="E5" s="83" t="s">
        <v>105</v>
      </c>
      <c r="F5" s="145"/>
      <c r="G5" s="146"/>
      <c r="H5" s="146"/>
      <c r="I5" s="146"/>
      <c r="J5" s="146"/>
      <c r="K5" s="146"/>
      <c r="L5" s="146"/>
      <c r="M5" s="146"/>
      <c r="N5" s="146"/>
      <c r="O5" s="146"/>
      <c r="P5" s="146"/>
      <c r="Q5" s="146"/>
      <c r="R5" s="147"/>
    </row>
    <row r="6" spans="2:47" ht="30" customHeight="1" x14ac:dyDescent="0.25">
      <c r="B6" s="126" t="s">
        <v>94</v>
      </c>
      <c r="C6" s="127"/>
    </row>
    <row r="7" spans="2:47" ht="30" customHeight="1" x14ac:dyDescent="0.25">
      <c r="B7" s="126" t="s">
        <v>95</v>
      </c>
      <c r="C7" s="127"/>
    </row>
    <row r="8" spans="2:47" ht="30" customHeight="1" x14ac:dyDescent="0.25">
      <c r="B8" s="133" t="s">
        <v>96</v>
      </c>
      <c r="C8" s="134"/>
    </row>
    <row r="9" spans="2:47" ht="30" customHeight="1" x14ac:dyDescent="0.25">
      <c r="B9" s="126" t="s">
        <v>97</v>
      </c>
      <c r="C9" s="127"/>
    </row>
    <row r="10" spans="2:47" ht="30" customHeight="1" x14ac:dyDescent="0.25">
      <c r="B10" s="137" t="s">
        <v>98</v>
      </c>
      <c r="C10" s="138"/>
    </row>
    <row r="11" spans="2:47" ht="30" customHeight="1" x14ac:dyDescent="0.25">
      <c r="B11" s="99" t="s">
        <v>99</v>
      </c>
      <c r="C11" s="100"/>
    </row>
    <row r="12" spans="2:47" ht="30" customHeight="1" x14ac:dyDescent="0.25">
      <c r="B12" s="99" t="s">
        <v>100</v>
      </c>
      <c r="C12" s="100"/>
    </row>
    <row r="13" spans="2:47" ht="30" customHeight="1" x14ac:dyDescent="0.25">
      <c r="B13" s="101"/>
      <c r="C13" s="102"/>
    </row>
  </sheetData>
  <sheetProtection algorithmName="SHA-512" hashValue="KRJODEfus7zcTDjYK5cGX7s5w8oA5wrNL+uq5iOkyjG6duvlsb73byg7+PwSAx97muWLF/JuUPp9jfTmsRpn4w==" saltValue="TJXYiSeuW7E9EdP7Xj2RRQ==" spinCount="100000" sheet="1" objects="1" scenarios="1"/>
  <mergeCells count="14">
    <mergeCell ref="E3:F3"/>
    <mergeCell ref="F5:R5"/>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 J4 M4 P4">
      <formula1>$AK$3:$AU$3</formula1>
    </dataValidation>
    <dataValidation type="list" allowBlank="1" showInputMessage="1" showErrorMessage="1" prompt="Toplam kaç kişi ile yapıldı" sqref="H4 K4 N4 Q4">
      <formula1>$AK$3:$AU$3</formula1>
    </dataValidation>
  </dataValidations>
  <hyperlinks>
    <hyperlink ref="B3:C3" location="'1-PROJE'!A1" display="PROJE"/>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B1:AO14"/>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3" customWidth="1"/>
    <col min="5" max="5" width="48.42578125" style="3" bestFit="1" customWidth="1"/>
    <col min="6" max="6" width="169.85546875" style="2" bestFit="1" customWidth="1"/>
    <col min="7" max="7" width="8.28515625" style="2" customWidth="1"/>
    <col min="8" max="20" width="9.140625" style="2"/>
    <col min="21" max="23" width="10" style="2" bestFit="1" customWidth="1"/>
    <col min="24" max="27" width="9.140625" style="2"/>
    <col min="28" max="28" width="9.140625" style="2" customWidth="1"/>
    <col min="29" max="41" width="9.140625" style="2" hidden="1" customWidth="1"/>
    <col min="42" max="16384" width="9.140625" style="2"/>
  </cols>
  <sheetData>
    <row r="1" spans="2:41" ht="30" hidden="1" customHeight="1" x14ac:dyDescent="0.25"/>
    <row r="2" spans="2:41" ht="30" customHeight="1" thickBot="1" x14ac:dyDescent="0.3">
      <c r="B2" s="99" t="s">
        <v>101</v>
      </c>
      <c r="C2" s="100"/>
    </row>
    <row r="3" spans="2:41" ht="30" customHeight="1" x14ac:dyDescent="0.25">
      <c r="B3" s="99" t="s">
        <v>0</v>
      </c>
      <c r="C3" s="100"/>
      <c r="E3" s="123"/>
      <c r="F3" s="124"/>
      <c r="G3" s="19" t="s">
        <v>74</v>
      </c>
      <c r="H3" s="21" t="s">
        <v>54</v>
      </c>
      <c r="AC3" s="2" t="s">
        <v>90</v>
      </c>
      <c r="AD3" s="2" t="s">
        <v>91</v>
      </c>
      <c r="AF3" s="2">
        <v>1</v>
      </c>
      <c r="AG3" s="2">
        <v>2</v>
      </c>
      <c r="AH3" s="2">
        <v>3</v>
      </c>
      <c r="AI3" s="2">
        <v>4</v>
      </c>
      <c r="AJ3" s="2">
        <v>5</v>
      </c>
      <c r="AK3" s="2">
        <v>6</v>
      </c>
      <c r="AL3" s="2">
        <v>7</v>
      </c>
      <c r="AM3" s="2">
        <v>8</v>
      </c>
      <c r="AN3" s="2">
        <v>9</v>
      </c>
      <c r="AO3" s="2">
        <v>10</v>
      </c>
    </row>
    <row r="4" spans="2:41" ht="30" customHeight="1" x14ac:dyDescent="0.25">
      <c r="B4" s="126" t="s">
        <v>92</v>
      </c>
      <c r="C4" s="127"/>
      <c r="E4" s="64" t="s">
        <v>89</v>
      </c>
      <c r="F4" s="43" t="s">
        <v>41</v>
      </c>
      <c r="G4" s="44"/>
      <c r="H4" s="25" t="str">
        <f>IF(G4="","",100*0.2*G4)</f>
        <v/>
      </c>
      <c r="AC4" s="2" t="str">
        <f>H4</f>
        <v/>
      </c>
    </row>
    <row r="5" spans="2:41" ht="30" customHeight="1" x14ac:dyDescent="0.25">
      <c r="B5" s="133" t="s">
        <v>93</v>
      </c>
      <c r="C5" s="134"/>
      <c r="E5" s="148" t="s">
        <v>105</v>
      </c>
      <c r="F5" s="43" t="s">
        <v>42</v>
      </c>
      <c r="G5" s="44"/>
      <c r="H5" s="25" t="str">
        <f>IF(G5="","",100*0.2*G5)</f>
        <v/>
      </c>
      <c r="AC5" s="2" t="str">
        <f t="shared" ref="AC5:AC13" si="0">H5</f>
        <v/>
      </c>
    </row>
    <row r="6" spans="2:41" ht="30" customHeight="1" x14ac:dyDescent="0.25">
      <c r="B6" s="126" t="s">
        <v>94</v>
      </c>
      <c r="C6" s="127"/>
      <c r="E6" s="148"/>
      <c r="F6" s="43" t="s">
        <v>43</v>
      </c>
      <c r="G6" s="44"/>
      <c r="H6" s="25" t="str">
        <f>IF(G6="","",100*0.2*G6)</f>
        <v/>
      </c>
      <c r="AC6" s="2" t="str">
        <f t="shared" si="0"/>
        <v/>
      </c>
    </row>
    <row r="7" spans="2:41" ht="30" customHeight="1" x14ac:dyDescent="0.25">
      <c r="B7" s="126" t="s">
        <v>95</v>
      </c>
      <c r="C7" s="127"/>
      <c r="E7" s="148"/>
      <c r="F7" s="43" t="s">
        <v>44</v>
      </c>
      <c r="G7" s="44"/>
      <c r="H7" s="25" t="str">
        <f>IF(G7="","",50*0.2*G7)</f>
        <v/>
      </c>
      <c r="AC7" s="2" t="str">
        <f t="shared" si="0"/>
        <v/>
      </c>
    </row>
    <row r="8" spans="2:41" ht="30" customHeight="1" x14ac:dyDescent="0.25">
      <c r="B8" s="133" t="s">
        <v>96</v>
      </c>
      <c r="C8" s="134"/>
      <c r="E8" s="148"/>
      <c r="F8" s="43" t="s">
        <v>45</v>
      </c>
      <c r="G8" s="44"/>
      <c r="H8" s="25" t="str">
        <f>IF(G8="","",50*0.2*G8)</f>
        <v/>
      </c>
      <c r="AC8" s="2" t="str">
        <f t="shared" si="0"/>
        <v/>
      </c>
    </row>
    <row r="9" spans="2:41" ht="30" customHeight="1" x14ac:dyDescent="0.25">
      <c r="B9" s="126" t="s">
        <v>97</v>
      </c>
      <c r="C9" s="127"/>
      <c r="E9" s="148"/>
      <c r="F9" s="43" t="s">
        <v>46</v>
      </c>
      <c r="G9" s="44"/>
      <c r="H9" s="25" t="str">
        <f>IF(G9="","",40*0.2*G9)</f>
        <v/>
      </c>
      <c r="AC9" s="2" t="str">
        <f t="shared" si="0"/>
        <v/>
      </c>
    </row>
    <row r="10" spans="2:41" ht="30" customHeight="1" x14ac:dyDescent="0.25">
      <c r="B10" s="133" t="s">
        <v>98</v>
      </c>
      <c r="C10" s="134"/>
      <c r="E10" s="148"/>
      <c r="F10" s="43" t="s">
        <v>47</v>
      </c>
      <c r="G10" s="44"/>
      <c r="H10" s="25" t="str">
        <f>IF(G10="","",20*0.2*G10)</f>
        <v/>
      </c>
      <c r="AC10" s="2" t="str">
        <f t="shared" si="0"/>
        <v/>
      </c>
    </row>
    <row r="11" spans="2:41" ht="30" customHeight="1" x14ac:dyDescent="0.25">
      <c r="B11" s="128" t="s">
        <v>99</v>
      </c>
      <c r="C11" s="129"/>
      <c r="E11" s="148"/>
      <c r="F11" s="43" t="s">
        <v>48</v>
      </c>
      <c r="G11" s="59"/>
      <c r="H11" s="62"/>
      <c r="AC11" s="2">
        <f t="shared" si="0"/>
        <v>0</v>
      </c>
    </row>
    <row r="12" spans="2:41" ht="30" customHeight="1" x14ac:dyDescent="0.25">
      <c r="B12" s="99" t="s">
        <v>100</v>
      </c>
      <c r="C12" s="100"/>
      <c r="E12" s="148"/>
      <c r="F12" s="43" t="s">
        <v>49</v>
      </c>
      <c r="G12" s="59"/>
      <c r="H12" s="62"/>
      <c r="AC12" s="2">
        <f t="shared" si="0"/>
        <v>0</v>
      </c>
    </row>
    <row r="13" spans="2:41" ht="30" customHeight="1" thickBot="1" x14ac:dyDescent="0.3">
      <c r="B13" s="101"/>
      <c r="C13" s="102"/>
      <c r="E13" s="149"/>
      <c r="F13" s="48" t="s">
        <v>50</v>
      </c>
      <c r="G13" s="44"/>
      <c r="H13" s="28" t="str">
        <f>IF(G13="","",20*0.2*G13)</f>
        <v/>
      </c>
      <c r="AC13" s="2" t="str">
        <f t="shared" si="0"/>
        <v/>
      </c>
    </row>
    <row r="14" spans="2:41" ht="30" customHeight="1" x14ac:dyDescent="0.25">
      <c r="AC14" s="2">
        <f>SUM(AC4:AC13)</f>
        <v>0</v>
      </c>
      <c r="AD14" s="2">
        <f>IF(AC14&gt;=20,20,AC14)</f>
        <v>0</v>
      </c>
    </row>
  </sheetData>
  <sheetProtection algorithmName="SHA-512" hashValue="DAR48h8QMFmHiPB9R5exw9rreyJYYzbdzryFEywVcFgDwVT5FswyOKF6wMkHHl5YJILDyX8eiTRQzQ+QFruIOQ==" saltValue="jYPg0jM+mTobMse6iEfRkQ==" spinCount="100000" sheet="1" objects="1" scenarios="1"/>
  <mergeCells count="14">
    <mergeCell ref="E5:E13"/>
    <mergeCell ref="B2:C2"/>
    <mergeCell ref="B3:C3"/>
    <mergeCell ref="B4:C4"/>
    <mergeCell ref="B10:C10"/>
    <mergeCell ref="B11:C11"/>
    <mergeCell ref="B12:C12"/>
    <mergeCell ref="B13:C13"/>
    <mergeCell ref="B5:C5"/>
    <mergeCell ref="B6:C6"/>
    <mergeCell ref="B7:C7"/>
    <mergeCell ref="B8:C8"/>
    <mergeCell ref="B9:C9"/>
    <mergeCell ref="E3:F3"/>
  </mergeCells>
  <dataValidations count="1">
    <dataValidation type="list" allowBlank="1" showInputMessage="1" showErrorMessage="1" prompt="Kaç tane" sqref="G4:G10 G13">
      <formula1>$AE$3:$AO$3</formula1>
    </dataValidation>
  </dataValidations>
  <hyperlinks>
    <hyperlink ref="B3:C3" location="'1-PROJE'!A1" display="PROJE"/>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B1:AD73"/>
  <sheetViews>
    <sheetView showRowColHeaders="0" topLeftCell="B2" workbookViewId="0">
      <selection activeCell="B2" sqref="B2:C2"/>
    </sheetView>
  </sheetViews>
  <sheetFormatPr defaultRowHeight="30" customHeight="1" x14ac:dyDescent="0.25"/>
  <cols>
    <col min="1" max="1" width="0" style="1" hidden="1" customWidth="1"/>
    <col min="2" max="2" width="9.140625" style="14"/>
    <col min="3" max="3" width="9.140625" style="15"/>
    <col min="4" max="4" width="2.7109375" style="1" customWidth="1"/>
    <col min="5" max="5" width="14.7109375" style="1" bestFit="1" customWidth="1"/>
    <col min="6" max="6" width="9.85546875" style="1" bestFit="1" customWidth="1"/>
    <col min="7" max="16384" width="9.140625" style="1"/>
  </cols>
  <sheetData>
    <row r="1" spans="2:7" ht="30" hidden="1" customHeight="1" x14ac:dyDescent="0.25"/>
    <row r="2" spans="2:7" ht="30" customHeight="1" thickBot="1" x14ac:dyDescent="0.3">
      <c r="B2" s="156" t="s">
        <v>101</v>
      </c>
      <c r="C2" s="156"/>
      <c r="D2" s="18"/>
    </row>
    <row r="3" spans="2:7" ht="30" customHeight="1" thickBot="1" x14ac:dyDescent="0.3">
      <c r="B3" s="126" t="s">
        <v>0</v>
      </c>
      <c r="C3" s="127"/>
      <c r="E3" s="65" t="s">
        <v>61</v>
      </c>
      <c r="F3" s="77" t="s">
        <v>62</v>
      </c>
      <c r="G3" s="65" t="s">
        <v>63</v>
      </c>
    </row>
    <row r="4" spans="2:7" ht="30" customHeight="1" x14ac:dyDescent="0.25">
      <c r="B4" s="99" t="s">
        <v>92</v>
      </c>
      <c r="C4" s="100"/>
      <c r="E4" s="66" t="s">
        <v>64</v>
      </c>
      <c r="F4" s="67">
        <f>'1-PROJE'!AL10</f>
        <v>0</v>
      </c>
      <c r="G4" s="68">
        <f>'1-PROJE'!AM10</f>
        <v>0</v>
      </c>
    </row>
    <row r="5" spans="2:7" ht="30" customHeight="1" x14ac:dyDescent="0.25">
      <c r="B5" s="99" t="s">
        <v>93</v>
      </c>
      <c r="C5" s="100"/>
      <c r="E5" s="69" t="s">
        <v>65</v>
      </c>
      <c r="F5" s="70">
        <f>'2-ARAŞTIRMA'!AL5</f>
        <v>0</v>
      </c>
      <c r="G5" s="71">
        <f>'2-ARAŞTIRMA'!AM5</f>
        <v>0</v>
      </c>
    </row>
    <row r="6" spans="2:7" ht="30" customHeight="1" x14ac:dyDescent="0.25">
      <c r="B6" s="99" t="s">
        <v>94</v>
      </c>
      <c r="C6" s="100"/>
      <c r="E6" s="69" t="s">
        <v>66</v>
      </c>
      <c r="F6" s="70">
        <f>'3-YAYIN'!AM22</f>
        <v>0</v>
      </c>
      <c r="G6" s="71">
        <f>'3-YAYIN'!AN22</f>
        <v>0</v>
      </c>
    </row>
    <row r="7" spans="2:7" ht="30" customHeight="1" x14ac:dyDescent="0.25">
      <c r="B7" s="99" t="s">
        <v>95</v>
      </c>
      <c r="C7" s="100"/>
      <c r="E7" s="69" t="s">
        <v>67</v>
      </c>
      <c r="F7" s="70">
        <f>'4-TASARIM'!AB3</f>
        <v>0</v>
      </c>
      <c r="G7" s="70">
        <f>'4-TASARIM'!AC3</f>
        <v>0</v>
      </c>
    </row>
    <row r="8" spans="2:7" ht="30" customHeight="1" x14ac:dyDescent="0.25">
      <c r="B8" s="99" t="s">
        <v>96</v>
      </c>
      <c r="C8" s="100"/>
      <c r="E8" s="69" t="s">
        <v>68</v>
      </c>
      <c r="F8" s="86"/>
      <c r="G8" s="87"/>
    </row>
    <row r="9" spans="2:7" ht="30" customHeight="1" x14ac:dyDescent="0.25">
      <c r="B9" s="99" t="s">
        <v>97</v>
      </c>
      <c r="C9" s="100"/>
      <c r="E9" s="69" t="s">
        <v>69</v>
      </c>
      <c r="F9" s="70">
        <f>'6-PATENT'!AI6</f>
        <v>0</v>
      </c>
      <c r="G9" s="70">
        <f>'6-PATENT'!AJ6</f>
        <v>0</v>
      </c>
    </row>
    <row r="10" spans="2:7" ht="30" customHeight="1" x14ac:dyDescent="0.25">
      <c r="B10" s="99" t="s">
        <v>98</v>
      </c>
      <c r="C10" s="100"/>
      <c r="E10" s="69" t="s">
        <v>70</v>
      </c>
      <c r="F10" s="70">
        <f>'7-ATIF'!AB12</f>
        <v>0</v>
      </c>
      <c r="G10" s="70">
        <f>'7-ATIF'!AC12</f>
        <v>0</v>
      </c>
    </row>
    <row r="11" spans="2:7" ht="30" customHeight="1" x14ac:dyDescent="0.25">
      <c r="B11" s="99" t="s">
        <v>99</v>
      </c>
      <c r="C11" s="100"/>
      <c r="E11" s="69" t="s">
        <v>71</v>
      </c>
      <c r="F11" s="70">
        <f>'8-TEBLİĞ'!AH4</f>
        <v>0</v>
      </c>
      <c r="G11" s="70">
        <f>'8-TEBLİĞ'!AI4</f>
        <v>0</v>
      </c>
    </row>
    <row r="12" spans="2:7" ht="30" customHeight="1" thickBot="1" x14ac:dyDescent="0.3">
      <c r="B12" s="137" t="s">
        <v>100</v>
      </c>
      <c r="C12" s="138"/>
      <c r="E12" s="72" t="s">
        <v>72</v>
      </c>
      <c r="F12" s="73">
        <f>'9-ÖDÜL'!AC14</f>
        <v>0</v>
      </c>
      <c r="G12" s="73">
        <f>'9-ÖDÜL'!AD14</f>
        <v>0</v>
      </c>
    </row>
    <row r="13" spans="2:7" ht="30" customHeight="1" thickBot="1" x14ac:dyDescent="0.3">
      <c r="B13" s="101"/>
      <c r="C13" s="102"/>
      <c r="E13" s="74" t="s">
        <v>77</v>
      </c>
      <c r="F13" s="75">
        <f>SUM(F4:F12)</f>
        <v>0</v>
      </c>
      <c r="G13" s="76">
        <f>IF(F13&gt;=100,100,F13)</f>
        <v>0</v>
      </c>
    </row>
    <row r="22" spans="28:30" ht="30" customHeight="1" thickBot="1" x14ac:dyDescent="0.3"/>
    <row r="23" spans="28:30" ht="30" customHeight="1" x14ac:dyDescent="0.25">
      <c r="AB23" s="150" t="s">
        <v>102</v>
      </c>
      <c r="AC23" s="151"/>
      <c r="AD23" s="152"/>
    </row>
    <row r="24" spans="28:30" ht="30" customHeight="1" thickBot="1" x14ac:dyDescent="0.3">
      <c r="AB24" s="153"/>
      <c r="AC24" s="154"/>
      <c r="AD24" s="155"/>
    </row>
    <row r="71" spans="19:21" ht="30" customHeight="1" thickBot="1" x14ac:dyDescent="0.3"/>
    <row r="72" spans="19:21" ht="30" customHeight="1" x14ac:dyDescent="0.25">
      <c r="S72" s="150" t="s">
        <v>102</v>
      </c>
      <c r="T72" s="151"/>
      <c r="U72" s="152"/>
    </row>
    <row r="73" spans="19:21" ht="30" customHeight="1" thickBot="1" x14ac:dyDescent="0.3">
      <c r="S73" s="153"/>
      <c r="T73" s="154"/>
      <c r="U73" s="155"/>
    </row>
  </sheetData>
  <sheetProtection algorithmName="SHA-512" hashValue="sTfcoBhYASD3D2q9uUhAkrUOfaobZE4tdXM+R5RDN8OZqwMw3DaDEaWuYSiWptdNoc4stept1GQFyt0dFzIZpQ==" saltValue="4WGpJBsj6yu6hsxlvXW6EQ==" spinCount="100000" sheet="1" objects="1" scenarios="1"/>
  <mergeCells count="14">
    <mergeCell ref="AB23:AD24"/>
    <mergeCell ref="S72:U73"/>
    <mergeCell ref="B13:C13"/>
    <mergeCell ref="B2:C2"/>
    <mergeCell ref="B3:C3"/>
    <mergeCell ref="B4:C4"/>
    <mergeCell ref="B5:C5"/>
    <mergeCell ref="B6:C6"/>
    <mergeCell ref="B7:C7"/>
    <mergeCell ref="B8:C8"/>
    <mergeCell ref="B9:C9"/>
    <mergeCell ref="B10:C10"/>
    <mergeCell ref="B11:C11"/>
    <mergeCell ref="B12:C12"/>
  </mergeCell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3:C3" location="'1-PROJE'!A1" display="PROJE"/>
    <hyperlink ref="B2:C2" location="ANASAYFA!A1" display="ANASAYFA"/>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ANASAYFA</vt:lpstr>
      <vt:lpstr>1-PROJE</vt:lpstr>
      <vt:lpstr>2-ARAŞTIRMA</vt:lpstr>
      <vt:lpstr>3-YAYIN</vt:lpstr>
      <vt:lpstr>4-TASARIM</vt:lpstr>
      <vt:lpstr>5-SERGİ</vt:lpstr>
      <vt:lpstr>6-PATENT</vt:lpstr>
      <vt:lpstr>7-ATIF</vt:lpstr>
      <vt:lpstr>8-TEBLİĞ</vt:lpstr>
      <vt:lpstr>9-ÖDÜL</vt:lpstr>
      <vt:lpstr>SONUÇ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 KUZU</dc:creator>
  <cp:lastModifiedBy>OKTAY KIZILKAYA</cp:lastModifiedBy>
  <dcterms:created xsi:type="dcterms:W3CDTF">2006-09-16T00:00:00Z</dcterms:created>
  <dcterms:modified xsi:type="dcterms:W3CDTF">2023-10-09T12:59:59Z</dcterms:modified>
</cp:coreProperties>
</file>