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BuÇalışmaKitabı" defaultThemeVersion="124226"/>
  <mc:AlternateContent xmlns:mc="http://schemas.openxmlformats.org/markup-compatibility/2006">
    <mc:Choice Requires="x15">
      <x15ac:absPath xmlns:x15ac="http://schemas.microsoft.com/office/spreadsheetml/2010/11/ac" url="D:\Akademik Teşvik Ek Takvim\2019 YILI AKADEMİK TEŞVİK EK BAŞVURU DOSYASI\EKLER\Ek_14. Akademik Teşvik Hesaplama Cetveli\"/>
    </mc:Choice>
  </mc:AlternateContent>
  <bookViews>
    <workbookView showSheetTabs="0" xWindow="0" yWindow="0" windowWidth="21600" windowHeight="9615"/>
  </bookViews>
  <sheets>
    <sheet name="ANASAYFA" sheetId="21" r:id="rId1"/>
    <sheet name="1-PROJE" sheetId="1" r:id="rId2"/>
    <sheet name="2-ARAŞTIRMA" sheetId="3" r:id="rId3"/>
    <sheet name="3-YAYIN" sheetId="2" r:id="rId4"/>
    <sheet name="4-TASARIM" sheetId="17" r:id="rId5"/>
    <sheet name="5-SERGİ" sheetId="18" r:id="rId6"/>
    <sheet name="6-PATENT" sheetId="19" r:id="rId7"/>
    <sheet name="7-ATIF" sheetId="6" r:id="rId8"/>
    <sheet name="8-TEBLİĞ" sheetId="7" r:id="rId9"/>
    <sheet name="9-ÖDÜL" sheetId="14" r:id="rId10"/>
    <sheet name="SONUÇ" sheetId="16" r:id="rId11"/>
  </sheets>
  <calcPr calcId="162913"/>
</workbook>
</file>

<file path=xl/calcChain.xml><?xml version="1.0" encoding="utf-8"?>
<calcChain xmlns="http://schemas.openxmlformats.org/spreadsheetml/2006/main">
  <c r="L9" i="1" l="1"/>
  <c r="L8" i="1"/>
  <c r="L7" i="1"/>
  <c r="L6" i="1"/>
  <c r="L5" i="1"/>
  <c r="L4" i="1"/>
  <c r="I9" i="1"/>
  <c r="I8" i="1"/>
  <c r="I7" i="1"/>
  <c r="I6" i="1"/>
  <c r="I5" i="1"/>
  <c r="I4" i="1"/>
  <c r="H13" i="14" l="1"/>
  <c r="H9" i="6"/>
  <c r="H8" i="6"/>
  <c r="H7" i="6"/>
  <c r="H6" i="6"/>
  <c r="H5" i="6"/>
  <c r="H4" i="6"/>
  <c r="V9" i="2"/>
  <c r="R9" i="2"/>
  <c r="N9" i="2"/>
  <c r="J9" i="2"/>
  <c r="V8" i="2"/>
  <c r="R8" i="2"/>
  <c r="N8" i="2"/>
  <c r="J8" i="2"/>
  <c r="V7" i="2"/>
  <c r="R7" i="2"/>
  <c r="N7" i="2"/>
  <c r="J7" i="2"/>
  <c r="V6" i="2"/>
  <c r="R6" i="2"/>
  <c r="N6" i="2"/>
  <c r="J6" i="2"/>
  <c r="V5" i="2"/>
  <c r="R5" i="2"/>
  <c r="N5" i="2"/>
  <c r="J5" i="2"/>
  <c r="V4" i="2"/>
  <c r="R4" i="2"/>
  <c r="N4" i="2"/>
  <c r="J4" i="2"/>
  <c r="J10" i="2" l="1"/>
  <c r="AC11" i="14" l="1"/>
  <c r="AC12" i="14"/>
  <c r="AC13" i="14"/>
  <c r="AB5" i="6"/>
  <c r="AB6" i="6"/>
  <c r="AB10" i="6"/>
  <c r="AB11" i="6"/>
  <c r="AB4" i="6"/>
  <c r="AC9" i="21" l="1"/>
  <c r="AD9" i="21" s="1"/>
  <c r="AC8" i="21"/>
  <c r="AD8" i="21" s="1"/>
  <c r="AC7" i="21"/>
  <c r="AD7" i="21" s="1"/>
  <c r="AC6" i="21"/>
  <c r="AD6" i="21" s="1"/>
  <c r="AC5" i="21"/>
  <c r="AD5" i="21" s="1"/>
  <c r="AC4" i="21"/>
  <c r="AC10" i="21" l="1"/>
  <c r="AD10" i="21" s="1"/>
  <c r="AD4" i="21"/>
  <c r="H10" i="14"/>
  <c r="AC10" i="14" s="1"/>
  <c r="H9" i="14"/>
  <c r="AC9" i="14" s="1"/>
  <c r="H8" i="14"/>
  <c r="AC8" i="14" s="1"/>
  <c r="H7" i="14"/>
  <c r="AC7" i="14" s="1"/>
  <c r="H6" i="14"/>
  <c r="AC6" i="14" s="1"/>
  <c r="H5" i="14"/>
  <c r="AC5" i="14" s="1"/>
  <c r="H4" i="14"/>
  <c r="AC4" i="14" s="1"/>
  <c r="AC14" i="14" l="1"/>
  <c r="F12" i="16" s="1"/>
  <c r="R4" i="7"/>
  <c r="O4" i="7"/>
  <c r="L4" i="7"/>
  <c r="I4" i="7"/>
  <c r="AB9" i="6"/>
  <c r="AB7" i="6"/>
  <c r="AB8" i="6"/>
  <c r="O5" i="19"/>
  <c r="L5" i="19"/>
  <c r="I5" i="19"/>
  <c r="O4" i="19"/>
  <c r="L4" i="19"/>
  <c r="I4" i="19"/>
  <c r="H4" i="17"/>
  <c r="AB3" i="17" s="1"/>
  <c r="AB12" i="6" l="1"/>
  <c r="AC12" i="6" s="1"/>
  <c r="AD14" i="14"/>
  <c r="G12" i="16" s="1"/>
  <c r="AH4" i="7"/>
  <c r="AI4" i="19"/>
  <c r="AI5" i="19"/>
  <c r="AF3" i="18"/>
  <c r="AG3" i="18" s="1"/>
  <c r="F7" i="16"/>
  <c r="R5" i="3"/>
  <c r="N5" i="3"/>
  <c r="J5" i="3"/>
  <c r="J4" i="3"/>
  <c r="R4" i="3"/>
  <c r="N4" i="3"/>
  <c r="AM19" i="2"/>
  <c r="AM20" i="2"/>
  <c r="AM21" i="2"/>
  <c r="V18" i="2"/>
  <c r="R18" i="2"/>
  <c r="N18" i="2"/>
  <c r="J18" i="2"/>
  <c r="V17" i="2"/>
  <c r="R17" i="2"/>
  <c r="N17" i="2"/>
  <c r="J17" i="2"/>
  <c r="V16" i="2"/>
  <c r="R16" i="2"/>
  <c r="N16" i="2"/>
  <c r="J16" i="2"/>
  <c r="V15" i="2"/>
  <c r="R15" i="2"/>
  <c r="N15" i="2"/>
  <c r="J15" i="2"/>
  <c r="V14" i="2"/>
  <c r="R14" i="2"/>
  <c r="N14" i="2"/>
  <c r="J14" i="2"/>
  <c r="V13" i="2"/>
  <c r="R13" i="2"/>
  <c r="N13" i="2"/>
  <c r="J13" i="2"/>
  <c r="V12" i="2"/>
  <c r="R12" i="2"/>
  <c r="N12" i="2"/>
  <c r="J12" i="2"/>
  <c r="V11" i="2"/>
  <c r="R11" i="2"/>
  <c r="N11" i="2"/>
  <c r="J11" i="2"/>
  <c r="V10" i="2"/>
  <c r="R10" i="2"/>
  <c r="N10" i="2"/>
  <c r="AQ4" i="2"/>
  <c r="AP4" i="2"/>
  <c r="AI6" i="19" l="1"/>
  <c r="AJ6" i="19" s="1"/>
  <c r="G9" i="16" s="1"/>
  <c r="AI4" i="7"/>
  <c r="G11" i="16" s="1"/>
  <c r="F11" i="16"/>
  <c r="F10" i="16"/>
  <c r="AL3" i="3"/>
  <c r="AL4" i="3"/>
  <c r="AC3" i="17"/>
  <c r="G7" i="16" s="1"/>
  <c r="AM6" i="2"/>
  <c r="AM8" i="2"/>
  <c r="AM10" i="2"/>
  <c r="AM12" i="2"/>
  <c r="AM11" i="2"/>
  <c r="AM13" i="2"/>
  <c r="AM16" i="2"/>
  <c r="AM18" i="2"/>
  <c r="AM14" i="2"/>
  <c r="AM17" i="2"/>
  <c r="AM15" i="2"/>
  <c r="AM7" i="2"/>
  <c r="AM4" i="2"/>
  <c r="AM5" i="2"/>
  <c r="AM9" i="2"/>
  <c r="F9" i="16" l="1"/>
  <c r="G10" i="16"/>
  <c r="AL5" i="3"/>
  <c r="AM22" i="2"/>
  <c r="F6" i="16" s="1"/>
  <c r="AL6" i="1"/>
  <c r="AM6" i="1" s="1"/>
  <c r="AL5" i="1"/>
  <c r="AM5" i="1" s="1"/>
  <c r="AL9" i="1"/>
  <c r="AL8" i="1"/>
  <c r="AM8" i="1" s="1"/>
  <c r="AL7" i="1"/>
  <c r="AM7" i="1" s="1"/>
  <c r="AL4" i="1"/>
  <c r="AM4" i="1" s="1"/>
  <c r="AM5" i="3" l="1"/>
  <c r="G5" i="16" s="1"/>
  <c r="F5" i="16"/>
  <c r="AN22" i="2"/>
  <c r="G6" i="16" s="1"/>
  <c r="AM9" i="1"/>
  <c r="AL10" i="1"/>
  <c r="F4" i="16" s="1"/>
  <c r="AM10" i="1" l="1"/>
  <c r="G4" i="16" s="1"/>
  <c r="F13" i="16"/>
  <c r="G13" i="16" s="1"/>
</calcChain>
</file>

<file path=xl/sharedStrings.xml><?xml version="1.0" encoding="utf-8"?>
<sst xmlns="http://schemas.openxmlformats.org/spreadsheetml/2006/main" count="305" uniqueCount="109">
  <si>
    <t>PROJE</t>
  </si>
  <si>
    <t>TÜBİTAK 1001, 1003, 3501, 1505, COST, Uluslararası İkili İşbirliği Programları</t>
  </si>
  <si>
    <t>TÜBİTAK 1005, 3001</t>
  </si>
  <si>
    <t>TÜBİTAK 1002</t>
  </si>
  <si>
    <t>H2020 projesi</t>
  </si>
  <si>
    <t>Diğer uluslararası özel veya resmi kurum ve kuruluşlar tarafından desteklenmiş ve destek süresi dokuz aydan az olmayan Ar-Ge niteliğini haiz proje</t>
  </si>
  <si>
    <t>Diğer ulusal kamu veya özel kurum ve kuruluşlar tarafından desteklenmiş ve destek süresi dokuz aydan az olmayan Ar-Ge niteliğini haiz proje</t>
  </si>
  <si>
    <t>SCI, SCI-Expanded, SSCI ve AHCI kapsamındaki dergilerde yayınlanmış araştırma makalesi</t>
  </si>
  <si>
    <t>SCI, SCI-Expanded, SSCI ve AHCI kapsamındaki dergilerde yayımlanmış derleme veya kısa makale, (editöre mektup, yorum, vaka takdimi, teknik not, araştırma notu, özet ve kitap kritiği)</t>
  </si>
  <si>
    <t>Alan endeksleri (ÜAK tarafından tanımlanan alanlar için) kapsamındaki dergilerde yayınlanmış araştırma makalesi</t>
  </si>
  <si>
    <t>Alan endeksleri (ÜAK tarafından tanımlanan alanlar için) kapsamındaki dergilerde yayınlanmış derleme veya kısa makale (editöre mektup, yorum, vaka takdimi, teknik not, araştırma notu, özet ve kitap kritiği)</t>
  </si>
  <si>
    <t>Diğer uluslararası hakemli dergilerde yayınlanmış araştırma makalesi</t>
  </si>
  <si>
    <t>ULAKBİM TR Dizin tarafından taranan ulusal hakemli dergilerde yayınlanmış makale</t>
  </si>
  <si>
    <t>SCI, SCI-Expanded, SSCI ve AHCI kapsamındaki dergilerde editörlük ve editör kurulu üyeliği</t>
  </si>
  <si>
    <t>Alan endeksleri (ÜAK tarafından tanımlanan alanlar için) kapsamındaki dergilerde editörlük veya editör kurulu üyeliği</t>
  </si>
  <si>
    <t>Diğer uluslararası hakemli dergilerde editörlük veya editör kurulu üyeliği</t>
  </si>
  <si>
    <t>ULAKBİM TR Dizin tarafından taranan ulusal hakemli dergilerde editörlük ve editör kurulu üyeliği</t>
  </si>
  <si>
    <t>Tanınmış uluslararası yayınevleri tarafından yayımlanmış özgün bilimsel kitap</t>
  </si>
  <si>
    <t>Tanınmış uluslararası yayınevleri tarafından yayımlanmış özgün bilimsel kitap editörlüğü</t>
  </si>
  <si>
    <t>Tanınmış uluslararası yayınevleri tarafından yayımlanmış özgün bilimsel kitaplarda bölüm yazarlığı (Aynı kitapta en çok iki bölüm değerlendirmeye alınır.)</t>
  </si>
  <si>
    <t>Tanınmış ulusal yayınevleri tarafından yayımlanmış özgün bilimsel kitap</t>
  </si>
  <si>
    <t>Tanınmış ulusal yayınevleri tarafından yayımlanmış özgün bilimsel kitaplarda bölüm yazarlığı (Aynı kitapta en çok iki bölüm değerlendirmeye alınır.)</t>
  </si>
  <si>
    <t>Uluslararası boyutta performansa dayalı yayımlanmış kişisel ses ve/veya görüntü kaydı</t>
  </si>
  <si>
    <t>Uluslararası boyutta performansa dayalı yayımlanmış karma ses ve/veya görüntü kaydı</t>
  </si>
  <si>
    <t>Ulusal boyutta performansa dayalı yayımlanmış kişisel ses ve/veya görüntü kaydı</t>
  </si>
  <si>
    <t>Endüstriyel, çevresel (bina, peyzaj ve iç mekan) veya grafiksel tasarım; sahne, moda (kumaş, aksesuar veya giysi tasarımı) veya çalgı tasarımı</t>
  </si>
  <si>
    <t>Özgün yurtdışı bireysel etkinlik (sergi, bienal, trienal, gösteri, dinleti, festival ve gösterim)</t>
  </si>
  <si>
    <t>Özgün yurtiçi bireysel etkinlik (sergi, bienal, trienal, gösteri, dinleti, festival ve gösterim)</t>
  </si>
  <si>
    <t>Özgün yurtdışı grup/karma/toplu etkinlik (sergi, bienal, trienal, gösteri, dinleti, festival ve gösterim)</t>
  </si>
  <si>
    <t>Özgün yurtiçi grup/karma/toplu etkinlik (sergi, bienal, trienal, gösteri, dinleti, festival ve gösterim)</t>
  </si>
  <si>
    <t>Uluslararası patent</t>
  </si>
  <si>
    <t>Ulusal patent</t>
  </si>
  <si>
    <t>SCI, SCI-Expanded, SSCI ve AHCI kapsamındaki dergilerde yayınlanmış makalelerde atıf</t>
  </si>
  <si>
    <t>Alan endeksleri (varsa) kapsamındaki dergilerde yayınlanmış makalelerde atıf</t>
  </si>
  <si>
    <t>Diğer uluslararası hakemli dergilerde yayınlanmış makalelerde atıf</t>
  </si>
  <si>
    <t>ULAKBİM tarafından taranan ulusal hakemli dergilerde yayınlanmış makalelerde atıf</t>
  </si>
  <si>
    <t>Tanınmış uluslararası yayınevleri tarafından yayımlanmış özgün bilimsel kitapta atıf</t>
  </si>
  <si>
    <t>Tanınmış ulusal yayınevleri tarafından yayımlanmış özgün bilimsel kitapta atıf</t>
  </si>
  <si>
    <t>Güzel sanatlardaki eserlerin uluslararası kaynak veya yayın organlarında yer alması veya gösterime ya da dinletime girmesi</t>
  </si>
  <si>
    <t>Güzel sanatlardaki eserlerin ulusal kaynak veya yayın organlarında yer alması veya gösterime ya da dinletime girmesi</t>
  </si>
  <si>
    <t>Hakemli uluslararası bilimsel konferansta, sempozyumda veya kongrede sözlü olarak sunulan ve bunların kitabında yayımlanan tam bildiri</t>
  </si>
  <si>
    <t>YÖK Yılın Doktora Tezi Ödülü</t>
  </si>
  <si>
    <t>TÜBİTAK Bilim Ödülü</t>
  </si>
  <si>
    <t>TÜBA Akademi Ödülü</t>
  </si>
  <si>
    <t>TÜBİTAK TWAS veya Teşvik Ödülü</t>
  </si>
  <si>
    <t>TÜBİTAK Ufuk 2020 Program Eşik Üstü Ödülü</t>
  </si>
  <si>
    <t>Yurtdışı kurum veya kuruluşlardan alınan bilim ödülü (sürekli olarak verilen, daha önce en az beş kez verilmiş, ilgili kurum veya kuruluşun internet sayfasından duyurulan ve akademik ağırlıklı bir değerlendirme jürisi veya seçici kurulu olan) (Aynı çalışma veya eser nedeniyle alınan farklı ödüller için en fazla bir defa puanlama yapılır.)</t>
  </si>
  <si>
    <t>Yurtiçi kurum ve kuruluşlardan alınan bilim ödülü (sürekli olarak verilen, daha önce en az beş kez verilmiş, ilgili kurum veya kuruluşun internet sayfasından duyurulan ve akademik ağırlıklı bir değerlendirme jürisi veya seçici kurulu olan) (Aynı çalışma veya eser nedeniyle alınan farklı ödüller için en fazla bir defa puanlama yapılır.)</t>
  </si>
  <si>
    <t>Uluslararası jürili sürekli düzenlenen güzel sanat etkinliklerinde veya yarışmalarında eserlere verilen uluslararası derece ödülü (mansiyon hariç) (Aynı çalışma veya eser nedeniyle alınan farklı ödüller için en fazla bir defa puanlama yapılır.)</t>
  </si>
  <si>
    <t>Ulusal jürili sürekli düzenlenen güzel sanat etkinliklerinde veya yarışmalarında eserlere verilen uluslararası derece ödülü (mansiyon hariç) (Aynı çalışma veya eser nedeniyle alınan farklı ödüller için en fazla bir defa puanlama yapılır.)</t>
  </si>
  <si>
    <t>Mevzuatı çerçevesinde, ilgili kuruluşlar (bakanlıklar, yerel yönetimler, meslek odaları, uluslararası kuruluşlar) tarafından sürekli düzenlenen, planlama, mimarlık, kentsel tasarım, peyzaj tasarımı, iç mimari tasarım, endüstri ürünleri tasarımı ve mimarlık temel alanındaki diğer yarışmalarda derece ödülü (mansiyon hariç) (Aynı çalışma veya eser nedeniyle alınan farklı ödüller için en fazla bir defa puanlama yapılır.)</t>
  </si>
  <si>
    <t>Y</t>
  </si>
  <si>
    <t>A</t>
  </si>
  <si>
    <t>SAYI</t>
  </si>
  <si>
    <t>Puan</t>
  </si>
  <si>
    <t>NET PUAN</t>
  </si>
  <si>
    <t>HAM PUAN</t>
  </si>
  <si>
    <t>25 ile 50 arası (25 dahil 50 hariç)</t>
  </si>
  <si>
    <t>50 ile 100 arası (50 ve 100 dahil)</t>
  </si>
  <si>
    <t>1-PROJE</t>
  </si>
  <si>
    <t>2-ARAŞTIRMA</t>
  </si>
  <si>
    <t>FAALİYET TÜRÜ</t>
  </si>
  <si>
    <t>Ham Puan</t>
  </si>
  <si>
    <t>Net Puan</t>
  </si>
  <si>
    <t>1-Proje</t>
  </si>
  <si>
    <t>2-Araştırma</t>
  </si>
  <si>
    <t>3-Yayın</t>
  </si>
  <si>
    <t>4-Tasarım</t>
  </si>
  <si>
    <t>5-Sergi</t>
  </si>
  <si>
    <t>6-Patent</t>
  </si>
  <si>
    <t>7-Atıf</t>
  </si>
  <si>
    <t>8-Tebliğ</t>
  </si>
  <si>
    <t>9-Ödül</t>
  </si>
  <si>
    <t>Y / A</t>
  </si>
  <si>
    <t>Kaç Tane</t>
  </si>
  <si>
    <t>2-YAYIN</t>
  </si>
  <si>
    <t>0 ile 25 arası (0 dahil 25 hariç)</t>
  </si>
  <si>
    <t>TOPLAM</t>
  </si>
  <si>
    <t>Kaç Kişi</t>
  </si>
  <si>
    <t>Yurtdışı araştırma</t>
  </si>
  <si>
    <t>Yurtiçi araştırma</t>
  </si>
  <si>
    <t>Süre (ay)</t>
  </si>
  <si>
    <t>4-TASARIM</t>
  </si>
  <si>
    <t>5-SERGİ</t>
  </si>
  <si>
    <t>6-PATENT</t>
  </si>
  <si>
    <t>7-ATIF</t>
  </si>
  <si>
    <t>HAM</t>
  </si>
  <si>
    <t>NET</t>
  </si>
  <si>
    <t>8-TEBLİĞ (BİLDİRİ)</t>
  </si>
  <si>
    <t>9-ÖDÜL (Çalışma/ proje/ yayın teşvik/ teşekkür- başarı belgesi ve plaketi/ burs/ onur belgesi/ hizmet belgesi hariç)</t>
  </si>
  <si>
    <t>ham</t>
  </si>
  <si>
    <t>net</t>
  </si>
  <si>
    <t>ARAŞTIRMA</t>
  </si>
  <si>
    <t>YAYIN</t>
  </si>
  <si>
    <t>TASARIM</t>
  </si>
  <si>
    <t>SERGİ</t>
  </si>
  <si>
    <t>PATENT</t>
  </si>
  <si>
    <t>ATIF</t>
  </si>
  <si>
    <t>TEBLİĞ</t>
  </si>
  <si>
    <t>ÖDÜL</t>
  </si>
  <si>
    <t>HESAPLAMA</t>
  </si>
  <si>
    <t>ANASAYFA</t>
  </si>
  <si>
    <t>HAZIRLAYAN                   DOÇ. DR. OKAN KUZU</t>
  </si>
  <si>
    <t>Değerli Öğretim Elemanları yanda bulunan sekmeler yardımıyla ilgili faaliyet türünde puanlama yapabilirsiniz. Puanlama yaparken ilgili tablolarda yer alan MOR renkli hücrelere manuel veri girişi yapabilir ya da MOR hüclerdeki açılır pencereler yardımıyla istenilen verileri seçebilirsiniz. Herhangi bir sorunuz olması durumunda akademiktesvik@ahievran.edu.tr  adresine mail atabilir ya da Doç. Dr. Okan KUZU ile irtibata geçebilirsiniz.</t>
  </si>
  <si>
    <t>(30 PUAN)</t>
  </si>
  <si>
    <t>(20 PUAN)</t>
  </si>
  <si>
    <t>(15 PUAN)</t>
  </si>
  <si>
    <t>A3: Mimarlık, Planlama ve Tasarım</t>
  </si>
  <si>
    <t>Dergi ULAKBİM Puanı (p)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</si>
</sst>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0"/>
      <color theme="1"/>
      <name val="Times New Roman"/>
      <family val="1"/>
      <charset val="162"/>
    </font>
    <font>
      <sz val="10"/>
      <color theme="1"/>
      <name val="Times New Roman"/>
      <family val="1"/>
      <charset val="162"/>
    </font>
    <font>
      <b/>
      <sz val="11"/>
      <color theme="1"/>
      <name val="Calibri"/>
      <family val="2"/>
      <charset val="162"/>
      <scheme val="minor"/>
    </font>
    <font>
      <b/>
      <sz val="11"/>
      <color theme="0"/>
      <name val="Calibri"/>
      <family val="2"/>
      <charset val="162"/>
      <scheme val="minor"/>
    </font>
    <font>
      <u/>
      <sz val="11"/>
      <color theme="10"/>
      <name val="Calibri"/>
      <family val="2"/>
      <scheme val="minor"/>
    </font>
    <font>
      <b/>
      <sz val="12"/>
      <color theme="0"/>
      <name val="Calibri"/>
      <family val="2"/>
      <charset val="162"/>
      <scheme val="minor"/>
    </font>
    <font>
      <sz val="9"/>
      <color theme="1"/>
      <name val="Times New Roman"/>
      <family val="1"/>
      <charset val="162"/>
    </font>
    <font>
      <b/>
      <sz val="9"/>
      <color theme="1"/>
      <name val="Times New Roman"/>
      <family val="1"/>
      <charset val="162"/>
    </font>
    <font>
      <b/>
      <sz val="14"/>
      <color theme="1"/>
      <name val="Calibri"/>
      <family val="2"/>
      <charset val="162"/>
      <scheme val="minor"/>
    </font>
  </fonts>
  <fills count="12">
    <fill>
      <patternFill patternType="none"/>
    </fill>
    <fill>
      <patternFill patternType="gray125"/>
    </fill>
    <fill>
      <patternFill patternType="solid">
        <fgColor theme="4" tint="0.79998168889431442"/>
        <bgColor indexed="64"/>
      </patternFill>
    </fill>
    <fill>
      <patternFill patternType="solid">
        <fgColor theme="1" tint="0.499984740745262"/>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8" tint="-0.249977111117893"/>
        <bgColor indexed="64"/>
      </patternFill>
    </fill>
    <fill>
      <patternFill patternType="solid">
        <fgColor theme="3" tint="-0.499984740745262"/>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theme="5" tint="0.79998168889431442"/>
        <bgColor indexed="64"/>
      </patternFill>
    </fill>
  </fills>
  <borders count="4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ck">
        <color theme="0"/>
      </right>
      <top/>
      <bottom/>
      <diagonal/>
    </border>
    <border>
      <left/>
      <right style="medium">
        <color indexed="64"/>
      </right>
      <top/>
      <bottom style="medium">
        <color indexed="64"/>
      </bottom>
      <diagonal/>
    </border>
    <border>
      <left style="thick">
        <color theme="0"/>
      </left>
      <right style="medium">
        <color indexed="64"/>
      </right>
      <top/>
      <bottom/>
      <diagonal/>
    </border>
    <border>
      <left style="thick">
        <color theme="0"/>
      </left>
      <right/>
      <top/>
      <bottom/>
      <diagonal/>
    </border>
    <border>
      <left style="medium">
        <color indexed="64"/>
      </left>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157">
    <xf numFmtId="0" fontId="0" fillId="0" borderId="0" xfId="0"/>
    <xf numFmtId="0" fontId="0" fillId="6" borderId="0" xfId="0" applyFill="1"/>
    <xf numFmtId="0" fontId="2" fillId="6" borderId="0" xfId="0" applyFont="1" applyFill="1" applyAlignment="1">
      <alignment vertical="center" wrapText="1"/>
    </xf>
    <xf numFmtId="0" fontId="1" fillId="6" borderId="0" xfId="0" applyFont="1" applyFill="1" applyAlignment="1">
      <alignment vertical="center" wrapText="1"/>
    </xf>
    <xf numFmtId="0" fontId="2" fillId="6" borderId="0" xfId="0" applyFont="1" applyFill="1" applyAlignment="1">
      <alignment horizontal="center" vertical="center" wrapText="1"/>
    </xf>
    <xf numFmtId="0" fontId="2" fillId="6" borderId="2" xfId="0" applyFont="1" applyFill="1" applyBorder="1" applyAlignment="1">
      <alignment vertical="center" wrapText="1"/>
    </xf>
    <xf numFmtId="0" fontId="1" fillId="6" borderId="0" xfId="0" applyFont="1" applyFill="1" applyAlignment="1">
      <alignment horizontal="center" vertical="center" wrapText="1"/>
    </xf>
    <xf numFmtId="0" fontId="2" fillId="6" borderId="1" xfId="0" applyFont="1" applyFill="1" applyBorder="1" applyAlignment="1">
      <alignment vertical="center" wrapText="1"/>
    </xf>
    <xf numFmtId="0" fontId="2" fillId="6" borderId="3" xfId="0" applyFont="1" applyFill="1" applyBorder="1" applyAlignment="1">
      <alignment vertical="center" wrapText="1"/>
    </xf>
    <xf numFmtId="0" fontId="2" fillId="6" borderId="4" xfId="0" applyFont="1" applyFill="1" applyBorder="1" applyAlignment="1">
      <alignment vertical="center" wrapText="1"/>
    </xf>
    <xf numFmtId="0" fontId="2" fillId="6" borderId="0" xfId="0" applyFont="1" applyFill="1" applyBorder="1" applyAlignment="1">
      <alignment vertical="center" wrapText="1"/>
    </xf>
    <xf numFmtId="0" fontId="2" fillId="6" borderId="5" xfId="0" applyFont="1" applyFill="1" applyBorder="1" applyAlignment="1">
      <alignment vertical="center" wrapText="1"/>
    </xf>
    <xf numFmtId="0" fontId="2" fillId="6" borderId="0" xfId="0" applyNumberFormat="1" applyFont="1" applyFill="1" applyBorder="1" applyAlignment="1">
      <alignment vertical="center" wrapText="1"/>
    </xf>
    <xf numFmtId="0" fontId="2" fillId="6" borderId="34" xfId="0" applyFont="1" applyFill="1" applyBorder="1" applyAlignment="1">
      <alignment vertical="center" wrapText="1"/>
    </xf>
    <xf numFmtId="0" fontId="6" fillId="7" borderId="0" xfId="0" applyFont="1" applyFill="1" applyAlignment="1">
      <alignment vertical="center" wrapText="1"/>
    </xf>
    <xf numFmtId="0" fontId="6" fillId="7" borderId="32" xfId="0" applyFont="1" applyFill="1" applyBorder="1" applyAlignment="1">
      <alignment vertical="center" wrapText="1"/>
    </xf>
    <xf numFmtId="0" fontId="7" fillId="6" borderId="0" xfId="0" applyFont="1" applyFill="1" applyAlignment="1">
      <alignment vertical="center" wrapText="1"/>
    </xf>
    <xf numFmtId="0" fontId="8" fillId="6" borderId="0" xfId="0" applyFont="1" applyFill="1" applyAlignment="1">
      <alignment vertical="center" wrapText="1"/>
    </xf>
    <xf numFmtId="0" fontId="0" fillId="6" borderId="35" xfId="0" applyFill="1" applyBorder="1"/>
    <xf numFmtId="0" fontId="1" fillId="2" borderId="9" xfId="0" applyFont="1" applyFill="1" applyBorder="1" applyAlignment="1" applyProtection="1">
      <alignment horizontal="center" vertical="center" wrapText="1"/>
      <protection hidden="1"/>
    </xf>
    <xf numFmtId="0" fontId="1" fillId="2" borderId="9" xfId="0" applyFont="1" applyFill="1" applyBorder="1" applyAlignment="1" applyProtection="1">
      <alignment vertical="center" wrapText="1"/>
      <protection hidden="1"/>
    </xf>
    <xf numFmtId="0" fontId="1" fillId="2" borderId="10" xfId="0" applyFont="1" applyFill="1" applyBorder="1" applyAlignment="1" applyProtection="1">
      <alignment horizontal="center" vertical="center" wrapText="1"/>
      <protection hidden="1"/>
    </xf>
    <xf numFmtId="0" fontId="1" fillId="2" borderId="11" xfId="0" applyFont="1" applyFill="1" applyBorder="1" applyAlignment="1" applyProtection="1">
      <alignment horizontal="center" vertical="center" wrapText="1"/>
      <protection hidden="1"/>
    </xf>
    <xf numFmtId="0" fontId="1" fillId="8" borderId="8" xfId="0" applyFont="1" applyFill="1" applyBorder="1" applyAlignment="1" applyProtection="1">
      <alignment vertical="center" wrapText="1"/>
      <protection hidden="1"/>
    </xf>
    <xf numFmtId="0" fontId="1" fillId="2" borderId="8" xfId="0" applyFont="1" applyFill="1" applyBorder="1" applyAlignment="1" applyProtection="1">
      <alignment horizontal="center" vertical="center" wrapText="1"/>
      <protection hidden="1"/>
    </xf>
    <xf numFmtId="0" fontId="1" fillId="2" borderId="12" xfId="0" applyFont="1" applyFill="1" applyBorder="1" applyAlignment="1" applyProtection="1">
      <alignment horizontal="center" vertical="center" wrapText="1"/>
      <protection hidden="1"/>
    </xf>
    <xf numFmtId="0" fontId="1" fillId="8" borderId="13" xfId="0" applyFont="1" applyFill="1" applyBorder="1" applyAlignment="1" applyProtection="1">
      <alignment vertical="center" wrapText="1"/>
      <protection hidden="1"/>
    </xf>
    <xf numFmtId="0" fontId="1" fillId="2" borderId="13" xfId="0" applyFont="1" applyFill="1" applyBorder="1" applyAlignment="1" applyProtection="1">
      <alignment horizontal="center" vertical="center" wrapText="1"/>
      <protection hidden="1"/>
    </xf>
    <xf numFmtId="0" fontId="1" fillId="2" borderId="14" xfId="0" applyFont="1" applyFill="1" applyBorder="1" applyAlignment="1" applyProtection="1">
      <alignment horizontal="center" vertical="center" wrapText="1"/>
      <protection hidden="1"/>
    </xf>
    <xf numFmtId="0" fontId="2" fillId="6" borderId="32" xfId="0" applyFont="1" applyFill="1" applyBorder="1" applyAlignment="1" applyProtection="1">
      <alignment vertical="center" wrapText="1"/>
      <protection locked="0"/>
    </xf>
    <xf numFmtId="0" fontId="6" fillId="7" borderId="0" xfId="0" applyFont="1" applyFill="1" applyAlignment="1" applyProtection="1">
      <alignment vertical="center" wrapText="1"/>
      <protection locked="0"/>
    </xf>
    <xf numFmtId="0" fontId="6" fillId="7" borderId="32" xfId="0" applyFont="1" applyFill="1" applyBorder="1" applyAlignment="1" applyProtection="1">
      <alignment vertical="center" wrapText="1"/>
      <protection locked="0"/>
    </xf>
    <xf numFmtId="0" fontId="2" fillId="6" borderId="0" xfId="0" applyFont="1" applyFill="1" applyBorder="1" applyAlignment="1" applyProtection="1">
      <alignment vertical="center" wrapText="1"/>
      <protection locked="0"/>
    </xf>
    <xf numFmtId="0" fontId="1" fillId="6" borderId="0" xfId="0" applyFont="1" applyFill="1" applyAlignment="1" applyProtection="1">
      <alignment vertical="center" wrapText="1"/>
      <protection locked="0"/>
    </xf>
    <xf numFmtId="0" fontId="2" fillId="6" borderId="0" xfId="0" applyFont="1" applyFill="1" applyAlignment="1" applyProtection="1">
      <alignment vertical="center" wrapText="1"/>
      <protection locked="0"/>
    </xf>
    <xf numFmtId="0" fontId="2" fillId="6" borderId="0" xfId="0" applyFont="1" applyFill="1" applyAlignment="1" applyProtection="1">
      <alignment horizontal="center" vertical="center" wrapText="1"/>
      <protection locked="0"/>
    </xf>
    <xf numFmtId="0" fontId="2" fillId="6" borderId="34" xfId="0" applyFont="1" applyFill="1" applyBorder="1" applyAlignment="1" applyProtection="1">
      <alignment vertical="center" wrapText="1"/>
      <protection locked="0"/>
    </xf>
    <xf numFmtId="0" fontId="1" fillId="2" borderId="1" xfId="0" applyFont="1" applyFill="1" applyBorder="1" applyAlignment="1" applyProtection="1">
      <alignment vertical="center" wrapText="1"/>
      <protection locked="0"/>
    </xf>
    <xf numFmtId="0" fontId="2" fillId="2" borderId="2" xfId="0" applyFont="1" applyFill="1" applyBorder="1" applyAlignment="1" applyProtection="1">
      <alignment vertical="center" wrapText="1"/>
      <protection locked="0"/>
    </xf>
    <xf numFmtId="0" fontId="1" fillId="6" borderId="0" xfId="0" applyFont="1" applyFill="1" applyAlignment="1" applyProtection="1">
      <alignment horizontal="center" vertical="center" wrapText="1"/>
      <protection locked="0"/>
    </xf>
    <xf numFmtId="0" fontId="2" fillId="6" borderId="1" xfId="0" applyFont="1" applyFill="1" applyBorder="1" applyAlignment="1" applyProtection="1">
      <alignment vertical="center" wrapText="1"/>
      <protection locked="0"/>
    </xf>
    <xf numFmtId="0" fontId="2" fillId="6" borderId="2" xfId="0" applyFont="1" applyFill="1" applyBorder="1" applyAlignment="1" applyProtection="1">
      <alignment vertical="center" wrapText="1"/>
      <protection locked="0"/>
    </xf>
    <xf numFmtId="0" fontId="2" fillId="6" borderId="3" xfId="0" applyFont="1" applyFill="1" applyBorder="1" applyAlignment="1" applyProtection="1">
      <alignment vertical="center" wrapText="1"/>
      <protection locked="0"/>
    </xf>
    <xf numFmtId="0" fontId="1" fillId="8" borderId="8" xfId="0" applyFont="1" applyFill="1" applyBorder="1" applyAlignment="1" applyProtection="1">
      <alignment vertical="center" wrapText="1"/>
      <protection locked="0"/>
    </xf>
    <xf numFmtId="0" fontId="1" fillId="5" borderId="8" xfId="0" applyFont="1" applyFill="1" applyBorder="1" applyAlignment="1" applyProtection="1">
      <alignment horizontal="center" vertical="center" wrapText="1"/>
      <protection locked="0"/>
    </xf>
    <xf numFmtId="0" fontId="2" fillId="6" borderId="4" xfId="0" applyFont="1" applyFill="1" applyBorder="1" applyAlignment="1" applyProtection="1">
      <alignment vertical="center" wrapText="1"/>
      <protection locked="0"/>
    </xf>
    <xf numFmtId="0" fontId="2" fillId="6" borderId="5" xfId="0" applyFont="1" applyFill="1" applyBorder="1" applyAlignment="1" applyProtection="1">
      <alignment vertical="center" wrapText="1"/>
      <protection locked="0"/>
    </xf>
    <xf numFmtId="0" fontId="2" fillId="6" borderId="0" xfId="0" applyNumberFormat="1" applyFont="1" applyFill="1" applyBorder="1" applyAlignment="1" applyProtection="1">
      <alignment vertical="center" wrapText="1"/>
      <protection locked="0"/>
    </xf>
    <xf numFmtId="0" fontId="1" fillId="8" borderId="13" xfId="0" applyFont="1" applyFill="1" applyBorder="1" applyAlignment="1" applyProtection="1">
      <alignment vertical="center" wrapText="1"/>
      <protection locked="0"/>
    </xf>
    <xf numFmtId="0" fontId="1" fillId="5" borderId="13" xfId="0" applyFont="1" applyFill="1" applyBorder="1" applyAlignment="1" applyProtection="1">
      <alignment horizontal="center" vertical="center" wrapText="1"/>
      <protection locked="0"/>
    </xf>
    <xf numFmtId="0" fontId="1" fillId="6" borderId="0" xfId="0" applyFont="1" applyFill="1" applyBorder="1" applyAlignment="1" applyProtection="1">
      <alignment vertical="center" wrapText="1"/>
      <protection locked="0"/>
    </xf>
    <xf numFmtId="0" fontId="2" fillId="6" borderId="0"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hidden="1"/>
    </xf>
    <xf numFmtId="0" fontId="1" fillId="3" borderId="12" xfId="0" applyFont="1" applyFill="1" applyBorder="1" applyAlignment="1" applyProtection="1">
      <alignment vertical="center" wrapText="1"/>
      <protection hidden="1"/>
    </xf>
    <xf numFmtId="0" fontId="1" fillId="3" borderId="14" xfId="0" applyFont="1" applyFill="1" applyBorder="1" applyAlignment="1" applyProtection="1">
      <alignment vertical="center" wrapText="1"/>
      <protection hidden="1"/>
    </xf>
    <xf numFmtId="0" fontId="1" fillId="3" borderId="8" xfId="0" applyFont="1" applyFill="1" applyBorder="1" applyAlignment="1" applyProtection="1">
      <alignment vertical="center" wrapText="1"/>
      <protection hidden="1"/>
    </xf>
    <xf numFmtId="0" fontId="8" fillId="3" borderId="8" xfId="0" applyFont="1" applyFill="1" applyBorder="1" applyAlignment="1" applyProtection="1">
      <alignment vertical="center" wrapText="1"/>
      <protection hidden="1"/>
    </xf>
    <xf numFmtId="0" fontId="8" fillId="3" borderId="13" xfId="0" applyFont="1" applyFill="1" applyBorder="1" applyAlignment="1" applyProtection="1">
      <alignment vertical="center" wrapText="1"/>
      <protection hidden="1"/>
    </xf>
    <xf numFmtId="0" fontId="1" fillId="3" borderId="13" xfId="0" applyFont="1" applyFill="1" applyBorder="1" applyAlignment="1" applyProtection="1">
      <alignment vertical="center" wrapText="1"/>
      <protection hidden="1"/>
    </xf>
    <xf numFmtId="0" fontId="1" fillId="3" borderId="8" xfId="0" applyFont="1" applyFill="1" applyBorder="1" applyAlignment="1" applyProtection="1">
      <alignment horizontal="center" vertical="center" wrapText="1"/>
      <protection hidden="1"/>
    </xf>
    <xf numFmtId="0" fontId="1" fillId="3" borderId="13" xfId="0" applyFont="1" applyFill="1" applyBorder="1" applyAlignment="1" applyProtection="1">
      <alignment horizontal="center" vertical="center" wrapText="1"/>
      <protection hidden="1"/>
    </xf>
    <xf numFmtId="0" fontId="8" fillId="5" borderId="8" xfId="0" applyFont="1" applyFill="1" applyBorder="1" applyAlignment="1" applyProtection="1">
      <alignment horizontal="center" vertical="center" wrapText="1"/>
      <protection locked="0"/>
    </xf>
    <xf numFmtId="0" fontId="1" fillId="3" borderId="12" xfId="0" applyFont="1" applyFill="1" applyBorder="1" applyAlignment="1" applyProtection="1">
      <alignment horizontal="center" vertical="center" wrapText="1"/>
      <protection hidden="1"/>
    </xf>
    <xf numFmtId="0" fontId="1" fillId="3" borderId="14" xfId="0" applyFont="1" applyFill="1" applyBorder="1" applyAlignment="1" applyProtection="1">
      <alignment horizontal="center" vertical="center" wrapText="1"/>
      <protection hidden="1"/>
    </xf>
    <xf numFmtId="0" fontId="1" fillId="2" borderId="11" xfId="0" applyFont="1" applyFill="1" applyBorder="1" applyAlignment="1" applyProtection="1">
      <alignment vertical="center" wrapText="1"/>
      <protection hidden="1"/>
    </xf>
    <xf numFmtId="0" fontId="3" fillId="2" borderId="21" xfId="0" applyFont="1" applyFill="1" applyBorder="1" applyAlignment="1" applyProtection="1">
      <alignment horizontal="center" vertical="center"/>
      <protection hidden="1"/>
    </xf>
    <xf numFmtId="0" fontId="3" fillId="2" borderId="23" xfId="0" applyFont="1" applyFill="1" applyBorder="1" applyAlignment="1" applyProtection="1">
      <alignment horizontal="center" vertical="top"/>
      <protection hidden="1"/>
    </xf>
    <xf numFmtId="0" fontId="3" fillId="8" borderId="23" xfId="0" applyFont="1" applyFill="1" applyBorder="1" applyAlignment="1" applyProtection="1">
      <alignment horizontal="center" vertical="top"/>
      <protection hidden="1"/>
    </xf>
    <xf numFmtId="0" fontId="3" fillId="8" borderId="26" xfId="0" applyFont="1" applyFill="1" applyBorder="1" applyAlignment="1" applyProtection="1">
      <alignment horizontal="center" vertical="top"/>
      <protection hidden="1"/>
    </xf>
    <xf numFmtId="0" fontId="3" fillId="2" borderId="24" xfId="0" applyFont="1" applyFill="1" applyBorder="1" applyAlignment="1" applyProtection="1">
      <alignment horizontal="center" vertical="top"/>
      <protection hidden="1"/>
    </xf>
    <xf numFmtId="0" fontId="3" fillId="8" borderId="24" xfId="0" applyFont="1" applyFill="1" applyBorder="1" applyAlignment="1" applyProtection="1">
      <alignment horizontal="center" vertical="top"/>
      <protection hidden="1"/>
    </xf>
    <xf numFmtId="0" fontId="3" fillId="8" borderId="27" xfId="0" applyFont="1" applyFill="1" applyBorder="1" applyAlignment="1" applyProtection="1">
      <alignment horizontal="center" vertical="top"/>
      <protection hidden="1"/>
    </xf>
    <xf numFmtId="0" fontId="3" fillId="2" borderId="25" xfId="0" applyFont="1" applyFill="1" applyBorder="1" applyAlignment="1" applyProtection="1">
      <alignment horizontal="center" vertical="top"/>
      <protection hidden="1"/>
    </xf>
    <xf numFmtId="0" fontId="3" fillId="8" borderId="25" xfId="0" applyFont="1" applyFill="1" applyBorder="1" applyAlignment="1" applyProtection="1">
      <alignment horizontal="center" vertical="top"/>
      <protection hidden="1"/>
    </xf>
    <xf numFmtId="0" fontId="3" fillId="2" borderId="21" xfId="0" applyFont="1" applyFill="1" applyBorder="1" applyAlignment="1" applyProtection="1">
      <alignment horizontal="center" vertical="top"/>
      <protection hidden="1"/>
    </xf>
    <xf numFmtId="0" fontId="3" fillId="8" borderId="21" xfId="0" applyFont="1" applyFill="1" applyBorder="1" applyAlignment="1" applyProtection="1">
      <alignment horizontal="center" vertical="top"/>
      <protection hidden="1"/>
    </xf>
    <xf numFmtId="0" fontId="3" fillId="4" borderId="30" xfId="0" applyFont="1" applyFill="1" applyBorder="1" applyAlignment="1" applyProtection="1">
      <alignment horizontal="center" vertical="top"/>
      <protection hidden="1"/>
    </xf>
    <xf numFmtId="0" fontId="3" fillId="2" borderId="31" xfId="0" applyFont="1" applyFill="1" applyBorder="1" applyAlignment="1" applyProtection="1">
      <alignment horizontal="center" vertical="center"/>
      <protection hidden="1"/>
    </xf>
    <xf numFmtId="0" fontId="1" fillId="2" borderId="11" xfId="0" applyFont="1" applyFill="1" applyBorder="1" applyAlignment="1" applyProtection="1">
      <alignment horizontal="center" vertical="center" wrapText="1"/>
      <protection hidden="1"/>
    </xf>
    <xf numFmtId="0" fontId="1" fillId="2" borderId="15" xfId="0" applyFont="1" applyFill="1" applyBorder="1" applyAlignment="1" applyProtection="1">
      <alignment horizontal="center" vertical="center" wrapText="1"/>
      <protection hidden="1"/>
    </xf>
    <xf numFmtId="0" fontId="1" fillId="2" borderId="11" xfId="0" applyFont="1" applyFill="1" applyBorder="1" applyAlignment="1" applyProtection="1">
      <alignment horizontal="center" vertical="center" wrapText="1"/>
      <protection hidden="1"/>
    </xf>
    <xf numFmtId="0" fontId="1" fillId="2" borderId="15" xfId="0" applyFont="1" applyFill="1" applyBorder="1" applyAlignment="1">
      <alignment horizontal="center" vertical="center" wrapText="1"/>
    </xf>
    <xf numFmtId="0" fontId="1" fillId="2" borderId="8" xfId="0" applyFont="1" applyFill="1" applyBorder="1" applyAlignment="1" applyProtection="1">
      <alignment horizontal="center" vertical="center" wrapText="1"/>
      <protection hidden="1"/>
    </xf>
    <xf numFmtId="0" fontId="1" fillId="2" borderId="8" xfId="0" applyFont="1" applyFill="1" applyBorder="1" applyAlignment="1">
      <alignment horizontal="center" vertical="center" wrapText="1"/>
    </xf>
    <xf numFmtId="0" fontId="1" fillId="2" borderId="8" xfId="0" applyFont="1" applyFill="1" applyBorder="1" applyAlignment="1" applyProtection="1">
      <alignment horizontal="center" vertical="center" wrapText="1"/>
      <protection hidden="1"/>
    </xf>
    <xf numFmtId="0" fontId="1" fillId="2" borderId="11" xfId="0" applyFont="1" applyFill="1" applyBorder="1" applyAlignment="1" applyProtection="1">
      <alignment horizontal="center" vertical="center" wrapText="1"/>
      <protection hidden="1"/>
    </xf>
    <xf numFmtId="0" fontId="3" fillId="3" borderId="24" xfId="0" applyFont="1" applyFill="1" applyBorder="1" applyAlignment="1" applyProtection="1">
      <alignment horizontal="center" vertical="top"/>
      <protection hidden="1"/>
    </xf>
    <xf numFmtId="0" fontId="3" fillId="3" borderId="27" xfId="0" applyFont="1" applyFill="1" applyBorder="1" applyAlignment="1" applyProtection="1">
      <alignment horizontal="center" vertical="top"/>
      <protection hidden="1"/>
    </xf>
    <xf numFmtId="0" fontId="3" fillId="11" borderId="36" xfId="0" applyFont="1" applyFill="1" applyBorder="1" applyAlignment="1" applyProtection="1">
      <alignment horizontal="center" vertical="center" wrapText="1"/>
      <protection hidden="1"/>
    </xf>
    <xf numFmtId="0" fontId="3" fillId="11" borderId="31" xfId="0" applyFont="1" applyFill="1" applyBorder="1" applyAlignment="1" applyProtection="1">
      <alignment horizontal="center" vertical="center" wrapText="1"/>
      <protection hidden="1"/>
    </xf>
    <xf numFmtId="0" fontId="3" fillId="11" borderId="30" xfId="0" applyFont="1" applyFill="1" applyBorder="1" applyAlignment="1" applyProtection="1">
      <alignment horizontal="center" vertical="center" wrapText="1"/>
      <protection hidden="1"/>
    </xf>
    <xf numFmtId="0" fontId="9" fillId="10" borderId="1" xfId="0" applyFont="1" applyFill="1" applyBorder="1" applyAlignment="1">
      <alignment horizontal="center" vertical="center" wrapText="1"/>
    </xf>
    <xf numFmtId="0" fontId="9" fillId="10" borderId="2" xfId="0" applyFont="1" applyFill="1" applyBorder="1" applyAlignment="1">
      <alignment horizontal="center" vertical="center" wrapText="1"/>
    </xf>
    <xf numFmtId="0" fontId="9" fillId="10" borderId="3" xfId="0" applyFont="1" applyFill="1" applyBorder="1" applyAlignment="1">
      <alignment horizontal="center" vertical="center" wrapText="1"/>
    </xf>
    <xf numFmtId="0" fontId="9" fillId="10" borderId="6" xfId="0" applyFont="1" applyFill="1" applyBorder="1" applyAlignment="1">
      <alignment horizontal="center" vertical="center" wrapText="1"/>
    </xf>
    <xf numFmtId="0" fontId="9" fillId="10" borderId="7" xfId="0" applyFont="1" applyFill="1" applyBorder="1" applyAlignment="1">
      <alignment horizontal="center" vertical="center" wrapText="1"/>
    </xf>
    <xf numFmtId="0" fontId="9" fillId="10" borderId="33" xfId="0" applyFont="1" applyFill="1" applyBorder="1" applyAlignment="1">
      <alignment horizontal="center" vertical="center" wrapText="1"/>
    </xf>
    <xf numFmtId="0" fontId="6" fillId="9" borderId="0" xfId="0" applyFont="1" applyFill="1" applyAlignment="1">
      <alignment vertical="center" wrapText="1"/>
    </xf>
    <xf numFmtId="0" fontId="6" fillId="9" borderId="32" xfId="0" applyFont="1" applyFill="1" applyBorder="1" applyAlignment="1">
      <alignment vertical="center" wrapText="1"/>
    </xf>
    <xf numFmtId="0" fontId="6" fillId="7" borderId="0" xfId="1" applyFont="1" applyFill="1" applyAlignment="1">
      <alignment vertical="center" wrapText="1"/>
    </xf>
    <xf numFmtId="0" fontId="6" fillId="7" borderId="32" xfId="1" applyFont="1" applyFill="1" applyBorder="1" applyAlignment="1">
      <alignment vertical="center" wrapText="1"/>
    </xf>
    <xf numFmtId="0" fontId="6" fillId="7" borderId="0" xfId="0" applyFont="1" applyFill="1" applyAlignment="1">
      <alignment horizontal="center" vertical="center" wrapText="1"/>
    </xf>
    <xf numFmtId="0" fontId="6" fillId="7" borderId="32" xfId="0" applyFont="1" applyFill="1" applyBorder="1" applyAlignment="1">
      <alignment horizontal="center" vertical="center" wrapText="1"/>
    </xf>
    <xf numFmtId="0" fontId="3" fillId="2" borderId="1" xfId="0" applyFont="1" applyFill="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0" fontId="3" fillId="2" borderId="3" xfId="0" applyFont="1" applyFill="1" applyBorder="1" applyAlignment="1" applyProtection="1">
      <alignment horizontal="center" vertical="center" wrapText="1"/>
      <protection hidden="1"/>
    </xf>
    <xf numFmtId="0" fontId="3" fillId="2" borderId="4"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wrapText="1"/>
      <protection hidden="1"/>
    </xf>
    <xf numFmtId="0" fontId="3" fillId="2" borderId="5" xfId="0" applyFont="1" applyFill="1" applyBorder="1" applyAlignment="1" applyProtection="1">
      <alignment horizontal="center" vertical="center" wrapText="1"/>
      <protection hidden="1"/>
    </xf>
    <xf numFmtId="0" fontId="3" fillId="2" borderId="6" xfId="0" applyFont="1" applyFill="1" applyBorder="1" applyAlignment="1" applyProtection="1">
      <alignment horizontal="center" vertical="center" wrapText="1"/>
      <protection hidden="1"/>
    </xf>
    <xf numFmtId="0" fontId="3" fillId="2" borderId="7" xfId="0" applyFont="1" applyFill="1" applyBorder="1" applyAlignment="1" applyProtection="1">
      <alignment horizontal="center" vertical="center" wrapText="1"/>
      <protection hidden="1"/>
    </xf>
    <xf numFmtId="0" fontId="3" fillId="2" borderId="33" xfId="0" applyFont="1" applyFill="1" applyBorder="1" applyAlignment="1" applyProtection="1">
      <alignment horizontal="center" vertical="center" wrapText="1"/>
      <protection hidden="1"/>
    </xf>
    <xf numFmtId="0" fontId="1" fillId="6" borderId="0" xfId="0" applyFont="1" applyFill="1" applyBorder="1" applyAlignment="1" applyProtection="1">
      <alignment horizontal="center" vertical="center" wrapText="1"/>
      <protection locked="0"/>
    </xf>
    <xf numFmtId="0" fontId="6" fillId="7" borderId="0" xfId="0" applyFont="1" applyFill="1" applyAlignment="1" applyProtection="1">
      <alignment horizontal="center" vertical="center" wrapText="1"/>
      <protection locked="0"/>
    </xf>
    <xf numFmtId="0" fontId="6" fillId="7" borderId="32" xfId="0" applyFont="1" applyFill="1" applyBorder="1" applyAlignment="1" applyProtection="1">
      <alignment horizontal="center" vertical="center" wrapText="1"/>
      <protection locked="0"/>
    </xf>
    <xf numFmtId="0" fontId="6" fillId="7" borderId="0" xfId="1" applyFont="1" applyFill="1" applyBorder="1" applyAlignment="1" applyProtection="1">
      <alignment horizontal="left" vertical="center"/>
      <protection locked="0"/>
    </xf>
    <xf numFmtId="0" fontId="6" fillId="7" borderId="32" xfId="1" applyFont="1" applyFill="1" applyBorder="1" applyAlignment="1" applyProtection="1">
      <alignment horizontal="left" vertical="center"/>
      <protection locked="0"/>
    </xf>
    <xf numFmtId="0" fontId="6" fillId="7" borderId="0" xfId="1" applyFont="1" applyFill="1" applyAlignment="1" applyProtection="1">
      <alignment vertical="center" wrapText="1"/>
      <protection locked="0"/>
    </xf>
    <xf numFmtId="0" fontId="6" fillId="7" borderId="32" xfId="1" applyFont="1" applyFill="1" applyBorder="1" applyAlignment="1" applyProtection="1">
      <alignment vertical="center" wrapText="1"/>
      <protection locked="0"/>
    </xf>
    <xf numFmtId="0" fontId="6" fillId="9" borderId="0" xfId="0" applyFont="1" applyFill="1" applyAlignment="1" applyProtection="1">
      <alignment horizontal="left" vertical="center"/>
      <protection locked="0"/>
    </xf>
    <xf numFmtId="0" fontId="1" fillId="2" borderId="16" xfId="0" applyFont="1" applyFill="1" applyBorder="1" applyAlignment="1" applyProtection="1">
      <alignment horizontal="center" vertical="center" wrapText="1"/>
      <protection hidden="1"/>
    </xf>
    <xf numFmtId="0" fontId="1" fillId="2" borderId="17" xfId="0" applyFont="1" applyFill="1" applyBorder="1" applyAlignment="1" applyProtection="1">
      <alignment horizontal="center" vertical="center" wrapText="1"/>
      <protection hidden="1"/>
    </xf>
    <xf numFmtId="0" fontId="1" fillId="2" borderId="18" xfId="0" applyFont="1" applyFill="1" applyBorder="1" applyAlignment="1" applyProtection="1">
      <alignment horizontal="center" vertical="center" wrapText="1"/>
      <protection hidden="1"/>
    </xf>
    <xf numFmtId="0" fontId="1" fillId="2" borderId="19" xfId="0" applyFont="1" applyFill="1" applyBorder="1" applyAlignment="1" applyProtection="1">
      <alignment horizontal="center" vertical="center" wrapText="1"/>
      <protection hidden="1"/>
    </xf>
    <xf numFmtId="0" fontId="1" fillId="2" borderId="20" xfId="0" applyFont="1" applyFill="1" applyBorder="1" applyAlignment="1" applyProtection="1">
      <alignment horizontal="center" vertical="center" wrapText="1"/>
      <protection hidden="1"/>
    </xf>
    <xf numFmtId="0" fontId="6" fillId="9" borderId="0" xfId="0" applyFont="1" applyFill="1" applyAlignment="1">
      <alignment horizontal="left" vertical="center"/>
    </xf>
    <xf numFmtId="0" fontId="6" fillId="7" borderId="0" xfId="1" applyFont="1" applyFill="1" applyBorder="1" applyAlignment="1">
      <alignment horizontal="left" vertical="center"/>
    </xf>
    <xf numFmtId="0" fontId="6" fillId="7" borderId="32" xfId="1" applyFont="1" applyFill="1" applyBorder="1" applyAlignment="1">
      <alignment horizontal="left" vertical="center"/>
    </xf>
    <xf numFmtId="0" fontId="6" fillId="9" borderId="0" xfId="0" applyFont="1" applyFill="1" applyBorder="1" applyAlignment="1">
      <alignment vertical="center"/>
    </xf>
    <xf numFmtId="0" fontId="6" fillId="9" borderId="32" xfId="0" applyFont="1" applyFill="1" applyBorder="1" applyAlignment="1">
      <alignment vertical="center"/>
    </xf>
    <xf numFmtId="0" fontId="2" fillId="2" borderId="39"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6" fillId="7" borderId="0" xfId="1" applyFont="1" applyFill="1" applyBorder="1" applyAlignment="1">
      <alignment vertical="center"/>
    </xf>
    <xf numFmtId="0" fontId="6" fillId="7" borderId="32" xfId="1" applyFont="1" applyFill="1" applyBorder="1" applyAlignment="1">
      <alignment vertical="center"/>
    </xf>
    <xf numFmtId="0" fontId="4" fillId="9" borderId="0" xfId="0" applyFont="1" applyFill="1" applyBorder="1" applyAlignment="1">
      <alignment horizontal="left" vertical="center"/>
    </xf>
    <xf numFmtId="0" fontId="4" fillId="9" borderId="32" xfId="0" applyFont="1" applyFill="1" applyBorder="1" applyAlignment="1">
      <alignment horizontal="left" vertical="center"/>
    </xf>
    <xf numFmtId="0" fontId="6" fillId="9" borderId="0" xfId="0" applyFont="1" applyFill="1" applyBorder="1" applyAlignment="1">
      <alignment horizontal="left" vertical="center"/>
    </xf>
    <xf numFmtId="0" fontId="6" fillId="9" borderId="32" xfId="0" applyFont="1" applyFill="1" applyBorder="1" applyAlignment="1">
      <alignment horizontal="left" vertical="center"/>
    </xf>
    <xf numFmtId="0" fontId="1" fillId="2" borderId="28" xfId="0" applyFont="1" applyFill="1" applyBorder="1" applyAlignment="1" applyProtection="1">
      <alignment horizontal="center" vertical="center" wrapText="1"/>
      <protection hidden="1"/>
    </xf>
    <xf numFmtId="0" fontId="1" fillId="2" borderId="29" xfId="0" applyFont="1" applyFill="1" applyBorder="1" applyAlignment="1" applyProtection="1">
      <alignment horizontal="center" vertical="center" wrapText="1"/>
      <protection hidden="1"/>
    </xf>
    <xf numFmtId="0" fontId="1" fillId="2" borderId="22" xfId="0" applyFont="1" applyFill="1" applyBorder="1" applyAlignment="1" applyProtection="1">
      <alignment horizontal="center" vertical="center" wrapText="1"/>
      <protection hidden="1"/>
    </xf>
    <xf numFmtId="0" fontId="1" fillId="2" borderId="40" xfId="0" applyFont="1" applyFill="1" applyBorder="1" applyAlignment="1" applyProtection="1">
      <alignment horizontal="center" vertical="center" wrapText="1"/>
      <protection hidden="1"/>
    </xf>
    <xf numFmtId="0" fontId="1" fillId="2" borderId="41" xfId="0" applyFont="1" applyFill="1" applyBorder="1" applyAlignment="1" applyProtection="1">
      <alignment horizontal="center" vertical="center" wrapText="1"/>
      <protection hidden="1"/>
    </xf>
    <xf numFmtId="0" fontId="1" fillId="2" borderId="8" xfId="0" applyFont="1" applyFill="1" applyBorder="1" applyAlignment="1" applyProtection="1">
      <alignment horizontal="center" vertical="center" wrapText="1"/>
      <protection hidden="1"/>
    </xf>
    <xf numFmtId="0" fontId="2" fillId="2" borderId="40"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1" fillId="2" borderId="11" xfId="0" applyFont="1" applyFill="1" applyBorder="1" applyAlignment="1" applyProtection="1">
      <alignment horizontal="center" vertical="center" wrapText="1"/>
      <protection hidden="1"/>
    </xf>
    <xf numFmtId="0" fontId="1" fillId="2" borderId="15" xfId="0" applyFont="1" applyFill="1" applyBorder="1" applyAlignment="1" applyProtection="1">
      <alignment horizontal="center" vertical="center" wrapText="1"/>
      <protection hidden="1"/>
    </xf>
    <xf numFmtId="0" fontId="9" fillId="10" borderId="1" xfId="0" applyFont="1" applyFill="1" applyBorder="1" applyAlignment="1" applyProtection="1">
      <alignment horizontal="center" vertical="center" wrapText="1"/>
      <protection hidden="1"/>
    </xf>
    <xf numFmtId="0" fontId="9" fillId="10" borderId="2" xfId="0" applyFont="1" applyFill="1" applyBorder="1" applyAlignment="1" applyProtection="1">
      <alignment horizontal="center" vertical="center" wrapText="1"/>
      <protection hidden="1"/>
    </xf>
    <xf numFmtId="0" fontId="9" fillId="10" borderId="3" xfId="0" applyFont="1" applyFill="1" applyBorder="1" applyAlignment="1" applyProtection="1">
      <alignment horizontal="center" vertical="center" wrapText="1"/>
      <protection hidden="1"/>
    </xf>
    <xf numFmtId="0" fontId="9" fillId="10" borderId="6" xfId="0" applyFont="1" applyFill="1" applyBorder="1" applyAlignment="1" applyProtection="1">
      <alignment horizontal="center" vertical="center" wrapText="1"/>
      <protection hidden="1"/>
    </xf>
    <xf numFmtId="0" fontId="9" fillId="10" borderId="7" xfId="0" applyFont="1" applyFill="1" applyBorder="1" applyAlignment="1" applyProtection="1">
      <alignment horizontal="center" vertical="center" wrapText="1"/>
      <protection hidden="1"/>
    </xf>
    <xf numFmtId="0" fontId="9" fillId="10" borderId="33" xfId="0" applyFont="1" applyFill="1" applyBorder="1" applyAlignment="1" applyProtection="1">
      <alignment horizontal="center" vertical="center" wrapText="1"/>
      <protection hidden="1"/>
    </xf>
    <xf numFmtId="0" fontId="6" fillId="7" borderId="0" xfId="1" applyFont="1" applyFill="1" applyAlignment="1">
      <alignment vertical="center"/>
    </xf>
  </cellXfs>
  <cellStyles count="2">
    <cellStyle name="Köprü"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Y39"/>
  <sheetViews>
    <sheetView showRowColHeaders="0" tabSelected="1" topLeftCell="B2" zoomScaleNormal="100" workbookViewId="0"/>
  </sheetViews>
  <sheetFormatPr defaultRowHeight="30" customHeight="1" x14ac:dyDescent="0.25"/>
  <cols>
    <col min="1" max="1" width="0" style="2" hidden="1" customWidth="1"/>
    <col min="2" max="2" width="9.140625" style="14"/>
    <col min="3" max="3" width="9.140625" style="15"/>
    <col min="4" max="4" width="2.7109375" style="3" customWidth="1"/>
    <col min="5" max="27" width="9.140625" style="3"/>
    <col min="28" max="28" width="0" style="3" hidden="1" customWidth="1"/>
    <col min="29" max="30" width="9.140625" style="3" hidden="1" customWidth="1"/>
    <col min="31" max="42" width="9.140625" style="2" hidden="1" customWidth="1"/>
    <col min="43" max="45" width="10" style="2" hidden="1" customWidth="1"/>
    <col min="46" max="50" width="9.140625" style="2" hidden="1" customWidth="1"/>
    <col min="51" max="51" width="10" style="2" hidden="1" customWidth="1"/>
    <col min="52" max="16384" width="9.140625" style="2"/>
  </cols>
  <sheetData>
    <row r="1" spans="2:48" ht="30" hidden="1" customHeight="1" x14ac:dyDescent="0.25"/>
    <row r="2" spans="2:48" ht="30" customHeight="1" thickBot="1" x14ac:dyDescent="0.3">
      <c r="B2" s="97" t="s">
        <v>101</v>
      </c>
      <c r="C2" s="98"/>
    </row>
    <row r="3" spans="2:48" ht="30" customHeight="1" thickBot="1" x14ac:dyDescent="0.3">
      <c r="B3" s="99" t="s">
        <v>0</v>
      </c>
      <c r="C3" s="100"/>
      <c r="D3" s="6"/>
      <c r="E3" s="88" t="s">
        <v>107</v>
      </c>
      <c r="F3" s="89"/>
      <c r="G3" s="89"/>
      <c r="H3" s="89"/>
      <c r="I3" s="89"/>
      <c r="J3" s="89"/>
      <c r="K3" s="89"/>
      <c r="L3" s="89"/>
      <c r="M3" s="89"/>
      <c r="N3" s="89"/>
      <c r="O3" s="89"/>
      <c r="P3" s="90"/>
      <c r="Q3" s="6"/>
      <c r="R3" s="6"/>
      <c r="S3" s="6"/>
      <c r="T3" s="6"/>
      <c r="U3" s="6"/>
      <c r="V3" s="6"/>
      <c r="W3" s="6"/>
      <c r="X3" s="6"/>
      <c r="Y3" s="6"/>
      <c r="Z3" s="6"/>
      <c r="AA3" s="6"/>
      <c r="AB3" s="6"/>
      <c r="AC3" s="6" t="s">
        <v>56</v>
      </c>
      <c r="AD3" s="6" t="s">
        <v>55</v>
      </c>
      <c r="AK3" s="7"/>
      <c r="AL3" s="5"/>
      <c r="AM3" s="5"/>
      <c r="AN3" s="5"/>
      <c r="AO3" s="5"/>
      <c r="AP3" s="5"/>
      <c r="AQ3" s="5"/>
      <c r="AR3" s="5"/>
      <c r="AS3" s="5"/>
      <c r="AT3" s="5"/>
      <c r="AU3" s="5"/>
      <c r="AV3" s="8"/>
    </row>
    <row r="4" spans="2:48" ht="30" customHeight="1" x14ac:dyDescent="0.25">
      <c r="B4" s="99" t="s">
        <v>92</v>
      </c>
      <c r="C4" s="100"/>
      <c r="D4" s="6"/>
      <c r="E4" s="103" t="s">
        <v>103</v>
      </c>
      <c r="F4" s="104"/>
      <c r="G4" s="104"/>
      <c r="H4" s="104"/>
      <c r="I4" s="104"/>
      <c r="J4" s="104"/>
      <c r="K4" s="104"/>
      <c r="L4" s="104"/>
      <c r="M4" s="104"/>
      <c r="N4" s="104"/>
      <c r="O4" s="104"/>
      <c r="P4" s="105"/>
      <c r="Q4" s="6"/>
      <c r="R4" s="6"/>
      <c r="S4" s="6"/>
      <c r="T4" s="6"/>
      <c r="U4" s="6"/>
      <c r="V4" s="6"/>
      <c r="W4" s="6"/>
      <c r="X4" s="6"/>
      <c r="Y4" s="6"/>
      <c r="Z4" s="6"/>
      <c r="AA4" s="6"/>
      <c r="AB4" s="6"/>
      <c r="AC4" s="6" t="e">
        <f>SUM(#REF!,#REF!)</f>
        <v>#REF!</v>
      </c>
      <c r="AD4" s="6" t="e">
        <f>IF(AC4&gt;=20,20,AC4)</f>
        <v>#REF!</v>
      </c>
      <c r="AK4" s="9" t="s">
        <v>0</v>
      </c>
      <c r="AL4" s="10"/>
      <c r="AM4" s="10" t="s">
        <v>51</v>
      </c>
      <c r="AN4" s="10" t="s">
        <v>52</v>
      </c>
      <c r="AO4" s="10"/>
      <c r="AP4" s="10"/>
      <c r="AQ4" s="10"/>
      <c r="AR4" s="10"/>
      <c r="AS4" s="10"/>
      <c r="AT4" s="10"/>
      <c r="AU4" s="10"/>
      <c r="AV4" s="11"/>
    </row>
    <row r="5" spans="2:48" ht="30" customHeight="1" x14ac:dyDescent="0.25">
      <c r="B5" s="99" t="s">
        <v>93</v>
      </c>
      <c r="C5" s="100"/>
      <c r="D5" s="6"/>
      <c r="E5" s="106"/>
      <c r="F5" s="107"/>
      <c r="G5" s="107"/>
      <c r="H5" s="107"/>
      <c r="I5" s="107"/>
      <c r="J5" s="107"/>
      <c r="K5" s="107"/>
      <c r="L5" s="107"/>
      <c r="M5" s="107"/>
      <c r="N5" s="107"/>
      <c r="O5" s="107"/>
      <c r="P5" s="108"/>
      <c r="Q5" s="6"/>
      <c r="R5" s="6"/>
      <c r="S5" s="6"/>
      <c r="T5" s="6"/>
      <c r="U5" s="6"/>
      <c r="V5" s="6"/>
      <c r="W5" s="6"/>
      <c r="X5" s="6"/>
      <c r="Y5" s="6"/>
      <c r="Z5" s="6"/>
      <c r="AA5" s="6"/>
      <c r="AB5" s="6"/>
      <c r="AC5" s="6" t="e">
        <f>SUM(#REF!,#REF!)</f>
        <v>#REF!</v>
      </c>
      <c r="AD5" s="6" t="e">
        <f t="shared" ref="AD5:AD10" si="0">IF(AC5&gt;=20,20,AC5)</f>
        <v>#REF!</v>
      </c>
      <c r="AK5" s="9" t="s">
        <v>53</v>
      </c>
      <c r="AL5" s="10"/>
      <c r="AM5" s="10">
        <v>1</v>
      </c>
      <c r="AN5" s="10">
        <v>2</v>
      </c>
      <c r="AO5" s="10">
        <v>3</v>
      </c>
      <c r="AP5" s="10">
        <v>4</v>
      </c>
      <c r="AQ5" s="10">
        <v>5</v>
      </c>
      <c r="AR5" s="10">
        <v>6</v>
      </c>
      <c r="AS5" s="10">
        <v>7</v>
      </c>
      <c r="AT5" s="10">
        <v>8</v>
      </c>
      <c r="AU5" s="10">
        <v>9</v>
      </c>
      <c r="AV5" s="11">
        <v>10</v>
      </c>
    </row>
    <row r="6" spans="2:48" ht="30" customHeight="1" thickBot="1" x14ac:dyDescent="0.3">
      <c r="B6" s="99" t="s">
        <v>94</v>
      </c>
      <c r="C6" s="100"/>
      <c r="D6" s="6"/>
      <c r="E6" s="109"/>
      <c r="F6" s="110"/>
      <c r="G6" s="110"/>
      <c r="H6" s="110"/>
      <c r="I6" s="110"/>
      <c r="J6" s="110"/>
      <c r="K6" s="110"/>
      <c r="L6" s="110"/>
      <c r="M6" s="110"/>
      <c r="N6" s="110"/>
      <c r="O6" s="110"/>
      <c r="P6" s="111"/>
      <c r="Q6" s="6"/>
      <c r="R6" s="6"/>
      <c r="S6" s="6"/>
      <c r="T6" s="6"/>
      <c r="U6" s="6"/>
      <c r="V6" s="6"/>
      <c r="W6" s="6"/>
      <c r="X6" s="6"/>
      <c r="Y6" s="6"/>
      <c r="Z6" s="6"/>
      <c r="AA6" s="6"/>
      <c r="AB6" s="6"/>
      <c r="AC6" s="6" t="e">
        <f>SUM(#REF!,#REF!)</f>
        <v>#REF!</v>
      </c>
      <c r="AD6" s="6" t="e">
        <f t="shared" si="0"/>
        <v>#REF!</v>
      </c>
      <c r="AK6" s="9"/>
      <c r="AL6" s="10"/>
      <c r="AM6" s="10"/>
      <c r="AN6" s="10"/>
      <c r="AO6" s="10"/>
      <c r="AP6" s="10"/>
      <c r="AQ6" s="12"/>
      <c r="AR6" s="10"/>
      <c r="AS6" s="10"/>
      <c r="AT6" s="10"/>
      <c r="AU6" s="10"/>
      <c r="AV6" s="11"/>
    </row>
    <row r="7" spans="2:48" ht="30" customHeight="1" x14ac:dyDescent="0.25">
      <c r="B7" s="99" t="s">
        <v>95</v>
      </c>
      <c r="C7" s="100"/>
      <c r="D7" s="6"/>
      <c r="E7" s="6"/>
      <c r="F7" s="6"/>
      <c r="G7" s="6"/>
      <c r="H7" s="6"/>
      <c r="I7" s="6"/>
      <c r="J7" s="6"/>
      <c r="K7" s="6"/>
      <c r="L7" s="6"/>
      <c r="M7" s="6"/>
      <c r="N7" s="6"/>
      <c r="O7" s="6"/>
      <c r="P7" s="6"/>
      <c r="Q7" s="6"/>
      <c r="R7" s="6"/>
      <c r="S7" s="6"/>
      <c r="T7" s="6"/>
      <c r="U7" s="6"/>
      <c r="V7" s="6"/>
      <c r="W7" s="6"/>
      <c r="X7" s="6"/>
      <c r="Y7" s="6"/>
      <c r="Z7" s="6"/>
      <c r="AA7" s="6"/>
      <c r="AB7" s="6"/>
      <c r="AC7" s="6" t="e">
        <f>SUM(#REF!,#REF!)</f>
        <v>#REF!</v>
      </c>
      <c r="AD7" s="6" t="e">
        <f t="shared" si="0"/>
        <v>#REF!</v>
      </c>
      <c r="AK7" s="9"/>
      <c r="AL7" s="10"/>
      <c r="AM7" s="10"/>
      <c r="AN7" s="10"/>
      <c r="AO7" s="10"/>
      <c r="AP7" s="10"/>
      <c r="AQ7" s="10"/>
      <c r="AR7" s="10"/>
      <c r="AS7" s="10"/>
      <c r="AT7" s="10"/>
      <c r="AU7" s="10"/>
      <c r="AV7" s="11"/>
    </row>
    <row r="8" spans="2:48" ht="30" customHeight="1" x14ac:dyDescent="0.25">
      <c r="B8" s="99" t="s">
        <v>96</v>
      </c>
      <c r="C8" s="100"/>
      <c r="D8" s="6"/>
      <c r="E8" s="6"/>
      <c r="F8" s="6"/>
      <c r="G8" s="6"/>
      <c r="H8" s="6"/>
      <c r="I8" s="6"/>
      <c r="J8" s="6"/>
      <c r="K8" s="6"/>
      <c r="L8" s="6"/>
      <c r="M8" s="6"/>
      <c r="N8" s="6"/>
      <c r="O8" s="6"/>
      <c r="P8" s="6"/>
      <c r="Q8" s="6"/>
      <c r="R8" s="6"/>
      <c r="S8" s="6"/>
      <c r="T8" s="6"/>
      <c r="U8" s="6"/>
      <c r="V8" s="6"/>
      <c r="W8" s="6"/>
      <c r="X8" s="6"/>
      <c r="Y8" s="6"/>
      <c r="Z8" s="6"/>
      <c r="AA8" s="6"/>
      <c r="AB8" s="6"/>
      <c r="AC8" s="6" t="e">
        <f>SUM(#REF!,#REF!)</f>
        <v>#REF!</v>
      </c>
      <c r="AD8" s="6" t="e">
        <f t="shared" si="0"/>
        <v>#REF!</v>
      </c>
      <c r="AK8" s="9"/>
      <c r="AL8" s="10"/>
      <c r="AM8" s="10"/>
      <c r="AN8" s="10"/>
      <c r="AO8" s="10"/>
      <c r="AP8" s="10"/>
      <c r="AQ8" s="10"/>
      <c r="AR8" s="10"/>
      <c r="AS8" s="10"/>
      <c r="AT8" s="10"/>
      <c r="AU8" s="10"/>
      <c r="AV8" s="11"/>
    </row>
    <row r="9" spans="2:48" ht="30" customHeight="1" x14ac:dyDescent="0.25">
      <c r="B9" s="99" t="s">
        <v>97</v>
      </c>
      <c r="C9" s="100"/>
      <c r="D9" s="6"/>
      <c r="E9" s="6"/>
      <c r="F9" s="6"/>
      <c r="G9" s="6"/>
      <c r="H9" s="6"/>
      <c r="I9" s="6"/>
      <c r="J9" s="6"/>
      <c r="K9" s="6"/>
      <c r="L9" s="6"/>
      <c r="M9" s="6"/>
      <c r="N9" s="6"/>
      <c r="O9" s="6"/>
      <c r="P9" s="6"/>
      <c r="Q9" s="6"/>
      <c r="R9" s="6"/>
      <c r="S9" s="6"/>
      <c r="T9" s="6"/>
      <c r="U9" s="6"/>
      <c r="V9" s="6"/>
      <c r="W9" s="6"/>
      <c r="X9" s="6"/>
      <c r="Y9" s="6"/>
      <c r="Z9" s="6"/>
      <c r="AA9" s="6"/>
      <c r="AB9" s="6"/>
      <c r="AC9" s="6" t="e">
        <f>SUM(#REF!,#REF!)</f>
        <v>#REF!</v>
      </c>
      <c r="AD9" s="6" t="e">
        <f t="shared" si="0"/>
        <v>#REF!</v>
      </c>
      <c r="AK9" s="9"/>
      <c r="AL9" s="10"/>
      <c r="AM9" s="10"/>
      <c r="AN9" s="10"/>
      <c r="AO9" s="10"/>
      <c r="AP9" s="10"/>
      <c r="AQ9" s="10"/>
      <c r="AR9" s="10"/>
      <c r="AS9" s="10"/>
      <c r="AT9" s="10"/>
      <c r="AU9" s="10"/>
      <c r="AV9" s="11"/>
    </row>
    <row r="10" spans="2:48" ht="30" customHeight="1" x14ac:dyDescent="0.25">
      <c r="B10" s="99" t="s">
        <v>98</v>
      </c>
      <c r="C10" s="100"/>
      <c r="AC10" s="6" t="e">
        <f>SUM(AC4:AC9)</f>
        <v>#REF!</v>
      </c>
      <c r="AD10" s="6" t="e">
        <f t="shared" si="0"/>
        <v>#REF!</v>
      </c>
    </row>
    <row r="11" spans="2:48" ht="30" customHeight="1" x14ac:dyDescent="0.25">
      <c r="B11" s="99" t="s">
        <v>99</v>
      </c>
      <c r="C11" s="100"/>
    </row>
    <row r="12" spans="2:48" ht="30" customHeight="1" x14ac:dyDescent="0.25">
      <c r="B12" s="99" t="s">
        <v>100</v>
      </c>
      <c r="C12" s="100"/>
    </row>
    <row r="13" spans="2:48" ht="30" customHeight="1" x14ac:dyDescent="0.25">
      <c r="B13" s="101"/>
      <c r="C13" s="102"/>
    </row>
    <row r="37" spans="20:22" ht="30" customHeight="1" thickBot="1" x14ac:dyDescent="0.3"/>
    <row r="38" spans="20:22" ht="30" customHeight="1" x14ac:dyDescent="0.25">
      <c r="T38" s="91" t="s">
        <v>102</v>
      </c>
      <c r="U38" s="92"/>
      <c r="V38" s="93"/>
    </row>
    <row r="39" spans="20:22" ht="30" customHeight="1" thickBot="1" x14ac:dyDescent="0.3">
      <c r="T39" s="94"/>
      <c r="U39" s="95"/>
      <c r="V39" s="96"/>
    </row>
  </sheetData>
  <sheetProtection algorithmName="SHA-512" hashValue="23DhL1RlZ1HW63876788azmZGPvrbXM5MTHmWHL3DZX56ZxK4vyBja2RqTphEVz1FiZGYy0wWdpFt5osWVNPKw==" saltValue="KVdKidmnF3Em1miIKdHTwQ==" spinCount="100000" sheet="1" objects="1" scenarios="1"/>
  <mergeCells count="15">
    <mergeCell ref="E3:P3"/>
    <mergeCell ref="T38:V39"/>
    <mergeCell ref="B2:C2"/>
    <mergeCell ref="B11:C11"/>
    <mergeCell ref="B12:C12"/>
    <mergeCell ref="B13:C13"/>
    <mergeCell ref="B3:C3"/>
    <mergeCell ref="B4:C4"/>
    <mergeCell ref="B5:C5"/>
    <mergeCell ref="B6:C6"/>
    <mergeCell ref="B7:C7"/>
    <mergeCell ref="B8:C8"/>
    <mergeCell ref="B9:C9"/>
    <mergeCell ref="B10:C10"/>
    <mergeCell ref="E4:P6"/>
  </mergeCells>
  <hyperlinks>
    <hyperlink ref="B3:C3" location="'1-PROJE'!A1" display="PROJE"/>
    <hyperlink ref="B4:C4" location="'2-ARAŞTIRMA'!A1" display="ARAŞTIRMA"/>
    <hyperlink ref="B5:C5" location="'3-YAYIN'!A1" display="YAYIN"/>
    <hyperlink ref="B6:C6" location="'4-TASARIM'!A1" display="TASARIM"/>
    <hyperlink ref="B7:C7" location="'5-SERGİ'!A1" display="SERGİ"/>
    <hyperlink ref="B8:C8" location="'6-PATENT'!A1" display="PATENT"/>
    <hyperlink ref="B9:C9" location="'7-ATIF'!A1" display="ATIF"/>
    <hyperlink ref="B10:C10" location="'8-TEBLİĞ'!A1" display="TEBLİĞ"/>
    <hyperlink ref="B11:C11" location="'9-ÖDÜL'!A1" display="ÖDÜL"/>
    <hyperlink ref="B12:C12" location="SONUÇ!A1" display="HESAPLAMA"/>
  </hyperlink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9"/>
  <dimension ref="B1:AO14"/>
  <sheetViews>
    <sheetView showRowColHeaders="0" topLeftCell="B2" zoomScaleNormal="100" workbookViewId="0">
      <selection activeCell="B12" sqref="B12:C12"/>
    </sheetView>
  </sheetViews>
  <sheetFormatPr defaultRowHeight="30" customHeight="1" x14ac:dyDescent="0.25"/>
  <cols>
    <col min="1" max="1" width="0" style="2" hidden="1" customWidth="1"/>
    <col min="2" max="2" width="9.140625" style="14"/>
    <col min="3" max="3" width="9.140625" style="15"/>
    <col min="4" max="4" width="2.7109375" style="3" customWidth="1"/>
    <col min="5" max="5" width="48.42578125" style="3" bestFit="1" customWidth="1"/>
    <col min="6" max="6" width="169.85546875" style="2" bestFit="1" customWidth="1"/>
    <col min="7" max="7" width="8.28515625" style="2" customWidth="1"/>
    <col min="8" max="20" width="9.140625" style="2"/>
    <col min="21" max="23" width="10" style="2" bestFit="1" customWidth="1"/>
    <col min="24" max="27" width="9.140625" style="2"/>
    <col min="28" max="28" width="9.140625" style="2" customWidth="1"/>
    <col min="29" max="41" width="9.140625" style="2" hidden="1" customWidth="1"/>
    <col min="42" max="16384" width="9.140625" style="2"/>
  </cols>
  <sheetData>
    <row r="1" spans="2:41" ht="30" hidden="1" customHeight="1" x14ac:dyDescent="0.25"/>
    <row r="2" spans="2:41" ht="30" customHeight="1" thickBot="1" x14ac:dyDescent="0.3">
      <c r="B2" s="99" t="s">
        <v>101</v>
      </c>
      <c r="C2" s="100"/>
    </row>
    <row r="3" spans="2:41" ht="30" customHeight="1" x14ac:dyDescent="0.25">
      <c r="B3" s="99" t="s">
        <v>0</v>
      </c>
      <c r="C3" s="100"/>
      <c r="E3" s="123"/>
      <c r="F3" s="124"/>
      <c r="G3" s="19" t="s">
        <v>74</v>
      </c>
      <c r="H3" s="21" t="s">
        <v>54</v>
      </c>
      <c r="AC3" s="2" t="s">
        <v>90</v>
      </c>
      <c r="AD3" s="2" t="s">
        <v>91</v>
      </c>
      <c r="AF3" s="2">
        <v>1</v>
      </c>
      <c r="AG3" s="2">
        <v>2</v>
      </c>
      <c r="AH3" s="2">
        <v>3</v>
      </c>
      <c r="AI3" s="2">
        <v>4</v>
      </c>
      <c r="AJ3" s="2">
        <v>5</v>
      </c>
      <c r="AK3" s="2">
        <v>6</v>
      </c>
      <c r="AL3" s="2">
        <v>7</v>
      </c>
      <c r="AM3" s="2">
        <v>8</v>
      </c>
      <c r="AN3" s="2">
        <v>9</v>
      </c>
      <c r="AO3" s="2">
        <v>10</v>
      </c>
    </row>
    <row r="4" spans="2:41" ht="30" customHeight="1" x14ac:dyDescent="0.25">
      <c r="B4" s="126" t="s">
        <v>92</v>
      </c>
      <c r="C4" s="127"/>
      <c r="E4" s="64" t="s">
        <v>89</v>
      </c>
      <c r="F4" s="43" t="s">
        <v>41</v>
      </c>
      <c r="G4" s="44"/>
      <c r="H4" s="25" t="str">
        <f>IF(G4="","",100*0.2*G4)</f>
        <v/>
      </c>
      <c r="AC4" s="2" t="str">
        <f>H4</f>
        <v/>
      </c>
    </row>
    <row r="5" spans="2:41" ht="30" customHeight="1" x14ac:dyDescent="0.25">
      <c r="B5" s="133" t="s">
        <v>93</v>
      </c>
      <c r="C5" s="134"/>
      <c r="E5" s="148" t="s">
        <v>105</v>
      </c>
      <c r="F5" s="43" t="s">
        <v>42</v>
      </c>
      <c r="G5" s="44"/>
      <c r="H5" s="25" t="str">
        <f>IF(G5="","",100*0.2*G5)</f>
        <v/>
      </c>
      <c r="AC5" s="2" t="str">
        <f t="shared" ref="AC5:AC13" si="0">H5</f>
        <v/>
      </c>
    </row>
    <row r="6" spans="2:41" ht="30" customHeight="1" x14ac:dyDescent="0.25">
      <c r="B6" s="126" t="s">
        <v>94</v>
      </c>
      <c r="C6" s="127"/>
      <c r="E6" s="148"/>
      <c r="F6" s="43" t="s">
        <v>43</v>
      </c>
      <c r="G6" s="44"/>
      <c r="H6" s="25" t="str">
        <f>IF(G6="","",100*0.2*G6)</f>
        <v/>
      </c>
      <c r="AC6" s="2" t="str">
        <f t="shared" si="0"/>
        <v/>
      </c>
    </row>
    <row r="7" spans="2:41" ht="30" customHeight="1" x14ac:dyDescent="0.25">
      <c r="B7" s="126" t="s">
        <v>95</v>
      </c>
      <c r="C7" s="127"/>
      <c r="E7" s="148"/>
      <c r="F7" s="43" t="s">
        <v>44</v>
      </c>
      <c r="G7" s="44"/>
      <c r="H7" s="25" t="str">
        <f>IF(G7="","",50*0.2*G7)</f>
        <v/>
      </c>
      <c r="AC7" s="2" t="str">
        <f t="shared" si="0"/>
        <v/>
      </c>
    </row>
    <row r="8" spans="2:41" ht="30" customHeight="1" x14ac:dyDescent="0.25">
      <c r="B8" s="133" t="s">
        <v>96</v>
      </c>
      <c r="C8" s="134"/>
      <c r="E8" s="148"/>
      <c r="F8" s="43" t="s">
        <v>45</v>
      </c>
      <c r="G8" s="44"/>
      <c r="H8" s="25" t="str">
        <f>IF(G8="","",50*0.2*G8)</f>
        <v/>
      </c>
      <c r="AC8" s="2" t="str">
        <f t="shared" si="0"/>
        <v/>
      </c>
    </row>
    <row r="9" spans="2:41" ht="30" customHeight="1" x14ac:dyDescent="0.25">
      <c r="B9" s="126" t="s">
        <v>97</v>
      </c>
      <c r="C9" s="127"/>
      <c r="E9" s="148"/>
      <c r="F9" s="43" t="s">
        <v>46</v>
      </c>
      <c r="G9" s="44"/>
      <c r="H9" s="25" t="str">
        <f>IF(G9="","",40*0.2*G9)</f>
        <v/>
      </c>
      <c r="AC9" s="2" t="str">
        <f t="shared" si="0"/>
        <v/>
      </c>
    </row>
    <row r="10" spans="2:41" ht="30" customHeight="1" x14ac:dyDescent="0.25">
      <c r="B10" s="133" t="s">
        <v>98</v>
      </c>
      <c r="C10" s="134"/>
      <c r="E10" s="148"/>
      <c r="F10" s="43" t="s">
        <v>47</v>
      </c>
      <c r="G10" s="44"/>
      <c r="H10" s="25" t="str">
        <f>IF(G10="","",20*0.2*G10)</f>
        <v/>
      </c>
      <c r="AC10" s="2" t="str">
        <f t="shared" si="0"/>
        <v/>
      </c>
    </row>
    <row r="11" spans="2:41" ht="30" customHeight="1" x14ac:dyDescent="0.25">
      <c r="B11" s="128" t="s">
        <v>99</v>
      </c>
      <c r="C11" s="129"/>
      <c r="E11" s="148"/>
      <c r="F11" s="43" t="s">
        <v>48</v>
      </c>
      <c r="G11" s="59"/>
      <c r="H11" s="62"/>
      <c r="AC11" s="2">
        <f t="shared" si="0"/>
        <v>0</v>
      </c>
    </row>
    <row r="12" spans="2:41" ht="30" customHeight="1" x14ac:dyDescent="0.25">
      <c r="B12" s="99" t="s">
        <v>100</v>
      </c>
      <c r="C12" s="100"/>
      <c r="E12" s="148"/>
      <c r="F12" s="43" t="s">
        <v>49</v>
      </c>
      <c r="G12" s="59"/>
      <c r="H12" s="62"/>
      <c r="AC12" s="2">
        <f t="shared" si="0"/>
        <v>0</v>
      </c>
    </row>
    <row r="13" spans="2:41" ht="30" customHeight="1" thickBot="1" x14ac:dyDescent="0.3">
      <c r="B13" s="101"/>
      <c r="C13" s="102"/>
      <c r="E13" s="149"/>
      <c r="F13" s="48" t="s">
        <v>50</v>
      </c>
      <c r="G13" s="44"/>
      <c r="H13" s="28" t="str">
        <f>IF(G13="","",20*0.2*G13)</f>
        <v/>
      </c>
      <c r="AC13" s="2" t="str">
        <f t="shared" si="0"/>
        <v/>
      </c>
    </row>
    <row r="14" spans="2:41" ht="30" customHeight="1" x14ac:dyDescent="0.25">
      <c r="AC14" s="2">
        <f>SUM(AC4:AC13)</f>
        <v>0</v>
      </c>
      <c r="AD14" s="2">
        <f>IF(AC14&gt;=20,20,AC14)</f>
        <v>0</v>
      </c>
    </row>
  </sheetData>
  <sheetProtection algorithmName="SHA-512" hashValue="DAR48h8QMFmHiPB9R5exw9rreyJYYzbdzryFEywVcFgDwVT5FswyOKF6wMkHHl5YJILDyX8eiTRQzQ+QFruIOQ==" saltValue="jYPg0jM+mTobMse6iEfRkQ==" spinCount="100000" sheet="1" objects="1" scenarios="1"/>
  <mergeCells count="14">
    <mergeCell ref="E5:E13"/>
    <mergeCell ref="B2:C2"/>
    <mergeCell ref="B3:C3"/>
    <mergeCell ref="B4:C4"/>
    <mergeCell ref="B10:C10"/>
    <mergeCell ref="B11:C11"/>
    <mergeCell ref="B12:C12"/>
    <mergeCell ref="B13:C13"/>
    <mergeCell ref="B5:C5"/>
    <mergeCell ref="B6:C6"/>
    <mergeCell ref="B7:C7"/>
    <mergeCell ref="B8:C8"/>
    <mergeCell ref="B9:C9"/>
    <mergeCell ref="E3:F3"/>
  </mergeCells>
  <dataValidations count="1">
    <dataValidation type="list" allowBlank="1" showInputMessage="1" showErrorMessage="1" prompt="Kaç tane" sqref="G4:G10 G13">
      <formula1>$AE$3:$AO$3</formula1>
    </dataValidation>
  </dataValidations>
  <hyperlinks>
    <hyperlink ref="B3:C3" location="'1-PROJE'!A1" display="PROJE"/>
    <hyperlink ref="B12:C12" location="SONUÇ!A1" display="HESAPLAMA"/>
    <hyperlink ref="B2:C2" location="ANASAYFA!A1" display="ANASAYFA"/>
    <hyperlink ref="B4:C4" location="'2-ARAŞTIRMA'!A1" display="ARAŞTIRMA"/>
    <hyperlink ref="B5:C5" location="'3-YAYIN'!A1" display="YAYIN"/>
    <hyperlink ref="B6:C6" location="'4-TASARIM'!A1" display="TASARIM"/>
    <hyperlink ref="B7:C7" location="'5-SERGİ'!A1" display="SERGİ"/>
    <hyperlink ref="B8:C8" location="'6-PATENT'!A1" display="PATENT"/>
    <hyperlink ref="B9:C9" location="'7-ATIF'!A1" display="ATIF"/>
    <hyperlink ref="B10:C10" location="'8-TEBLİĞ'!A1" display="TEBLİĞ"/>
  </hyperlink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0"/>
  <dimension ref="B1:AD73"/>
  <sheetViews>
    <sheetView showRowColHeaders="0" topLeftCell="B2" workbookViewId="0">
      <selection activeCell="B2" sqref="B2:C2"/>
    </sheetView>
  </sheetViews>
  <sheetFormatPr defaultRowHeight="30" customHeight="1" x14ac:dyDescent="0.25"/>
  <cols>
    <col min="1" max="1" width="0" style="1" hidden="1" customWidth="1"/>
    <col min="2" max="2" width="9.140625" style="14"/>
    <col min="3" max="3" width="9.140625" style="15"/>
    <col min="4" max="4" width="2.7109375" style="1" customWidth="1"/>
    <col min="5" max="5" width="14.7109375" style="1" bestFit="1" customWidth="1"/>
    <col min="6" max="6" width="9.85546875" style="1" bestFit="1" customWidth="1"/>
    <col min="7" max="16384" width="9.140625" style="1"/>
  </cols>
  <sheetData>
    <row r="1" spans="2:7" ht="30" hidden="1" customHeight="1" x14ac:dyDescent="0.25"/>
    <row r="2" spans="2:7" ht="30" customHeight="1" thickBot="1" x14ac:dyDescent="0.3">
      <c r="B2" s="156" t="s">
        <v>101</v>
      </c>
      <c r="C2" s="156"/>
      <c r="D2" s="18"/>
    </row>
    <row r="3" spans="2:7" ht="30" customHeight="1" thickBot="1" x14ac:dyDescent="0.3">
      <c r="B3" s="126" t="s">
        <v>0</v>
      </c>
      <c r="C3" s="127"/>
      <c r="E3" s="65" t="s">
        <v>61</v>
      </c>
      <c r="F3" s="77" t="s">
        <v>62</v>
      </c>
      <c r="G3" s="65" t="s">
        <v>63</v>
      </c>
    </row>
    <row r="4" spans="2:7" ht="30" customHeight="1" x14ac:dyDescent="0.25">
      <c r="B4" s="99" t="s">
        <v>92</v>
      </c>
      <c r="C4" s="100"/>
      <c r="E4" s="66" t="s">
        <v>64</v>
      </c>
      <c r="F4" s="67">
        <f>'1-PROJE'!AL10</f>
        <v>0</v>
      </c>
      <c r="G4" s="68">
        <f>'1-PROJE'!AM10</f>
        <v>0</v>
      </c>
    </row>
    <row r="5" spans="2:7" ht="30" customHeight="1" x14ac:dyDescent="0.25">
      <c r="B5" s="99" t="s">
        <v>93</v>
      </c>
      <c r="C5" s="100"/>
      <c r="E5" s="69" t="s">
        <v>65</v>
      </c>
      <c r="F5" s="70">
        <f>'2-ARAŞTIRMA'!AL5</f>
        <v>0</v>
      </c>
      <c r="G5" s="71">
        <f>'2-ARAŞTIRMA'!AM5</f>
        <v>0</v>
      </c>
    </row>
    <row r="6" spans="2:7" ht="30" customHeight="1" x14ac:dyDescent="0.25">
      <c r="B6" s="99" t="s">
        <v>94</v>
      </c>
      <c r="C6" s="100"/>
      <c r="E6" s="69" t="s">
        <v>66</v>
      </c>
      <c r="F6" s="70">
        <f>'3-YAYIN'!AM22</f>
        <v>0</v>
      </c>
      <c r="G6" s="71">
        <f>'3-YAYIN'!AN22</f>
        <v>0</v>
      </c>
    </row>
    <row r="7" spans="2:7" ht="30" customHeight="1" x14ac:dyDescent="0.25">
      <c r="B7" s="99" t="s">
        <v>95</v>
      </c>
      <c r="C7" s="100"/>
      <c r="E7" s="69" t="s">
        <v>67</v>
      </c>
      <c r="F7" s="70">
        <f>'4-TASARIM'!AB3</f>
        <v>0</v>
      </c>
      <c r="G7" s="70">
        <f>'4-TASARIM'!AC3</f>
        <v>0</v>
      </c>
    </row>
    <row r="8" spans="2:7" ht="30" customHeight="1" x14ac:dyDescent="0.25">
      <c r="B8" s="99" t="s">
        <v>96</v>
      </c>
      <c r="C8" s="100"/>
      <c r="E8" s="69" t="s">
        <v>68</v>
      </c>
      <c r="F8" s="86"/>
      <c r="G8" s="87"/>
    </row>
    <row r="9" spans="2:7" ht="30" customHeight="1" x14ac:dyDescent="0.25">
      <c r="B9" s="99" t="s">
        <v>97</v>
      </c>
      <c r="C9" s="100"/>
      <c r="E9" s="69" t="s">
        <v>69</v>
      </c>
      <c r="F9" s="70">
        <f>'6-PATENT'!AI6</f>
        <v>0</v>
      </c>
      <c r="G9" s="70">
        <f>'6-PATENT'!AJ6</f>
        <v>0</v>
      </c>
    </row>
    <row r="10" spans="2:7" ht="30" customHeight="1" x14ac:dyDescent="0.25">
      <c r="B10" s="99" t="s">
        <v>98</v>
      </c>
      <c r="C10" s="100"/>
      <c r="E10" s="69" t="s">
        <v>70</v>
      </c>
      <c r="F10" s="70">
        <f>'7-ATIF'!AB12</f>
        <v>0</v>
      </c>
      <c r="G10" s="70">
        <f>'7-ATIF'!AC12</f>
        <v>0</v>
      </c>
    </row>
    <row r="11" spans="2:7" ht="30" customHeight="1" x14ac:dyDescent="0.25">
      <c r="B11" s="99" t="s">
        <v>99</v>
      </c>
      <c r="C11" s="100"/>
      <c r="E11" s="69" t="s">
        <v>71</v>
      </c>
      <c r="F11" s="70">
        <f>'8-TEBLİĞ'!AH4</f>
        <v>0</v>
      </c>
      <c r="G11" s="70">
        <f>'8-TEBLİĞ'!AI4</f>
        <v>0</v>
      </c>
    </row>
    <row r="12" spans="2:7" ht="30" customHeight="1" thickBot="1" x14ac:dyDescent="0.3">
      <c r="B12" s="137" t="s">
        <v>100</v>
      </c>
      <c r="C12" s="138"/>
      <c r="E12" s="72" t="s">
        <v>72</v>
      </c>
      <c r="F12" s="73">
        <f>'9-ÖDÜL'!AC14</f>
        <v>0</v>
      </c>
      <c r="G12" s="73">
        <f>'9-ÖDÜL'!AD14</f>
        <v>0</v>
      </c>
    </row>
    <row r="13" spans="2:7" ht="30" customHeight="1" thickBot="1" x14ac:dyDescent="0.3">
      <c r="B13" s="101"/>
      <c r="C13" s="102"/>
      <c r="E13" s="74" t="s">
        <v>77</v>
      </c>
      <c r="F13" s="75">
        <f>SUM(F4:F12)</f>
        <v>0</v>
      </c>
      <c r="G13" s="76">
        <f>IF(F13&gt;=100,100,F13)</f>
        <v>0</v>
      </c>
    </row>
    <row r="22" spans="28:30" ht="30" customHeight="1" thickBot="1" x14ac:dyDescent="0.3"/>
    <row r="23" spans="28:30" ht="30" customHeight="1" x14ac:dyDescent="0.25">
      <c r="AB23" s="150" t="s">
        <v>102</v>
      </c>
      <c r="AC23" s="151"/>
      <c r="AD23" s="152"/>
    </row>
    <row r="24" spans="28:30" ht="30" customHeight="1" thickBot="1" x14ac:dyDescent="0.3">
      <c r="AB24" s="153"/>
      <c r="AC24" s="154"/>
      <c r="AD24" s="155"/>
    </row>
    <row r="71" spans="19:21" ht="30" customHeight="1" thickBot="1" x14ac:dyDescent="0.3"/>
    <row r="72" spans="19:21" ht="30" customHeight="1" x14ac:dyDescent="0.25">
      <c r="S72" s="150" t="s">
        <v>102</v>
      </c>
      <c r="T72" s="151"/>
      <c r="U72" s="152"/>
    </row>
    <row r="73" spans="19:21" ht="30" customHeight="1" thickBot="1" x14ac:dyDescent="0.3">
      <c r="S73" s="153"/>
      <c r="T73" s="154"/>
      <c r="U73" s="155"/>
    </row>
  </sheetData>
  <sheetProtection algorithmName="SHA-512" hashValue="sTfcoBhYASD3D2q9uUhAkrUOfaobZE4tdXM+R5RDN8OZqwMw3DaDEaWuYSiWptdNoc4stept1GQFyt0dFzIZpQ==" saltValue="4WGpJBsj6yu6hsxlvXW6EQ==" spinCount="100000" sheet="1" objects="1" scenarios="1"/>
  <mergeCells count="14">
    <mergeCell ref="AB23:AD24"/>
    <mergeCell ref="S72:U73"/>
    <mergeCell ref="B13:C13"/>
    <mergeCell ref="B2:C2"/>
    <mergeCell ref="B3:C3"/>
    <mergeCell ref="B4:C4"/>
    <mergeCell ref="B5:C5"/>
    <mergeCell ref="B6:C6"/>
    <mergeCell ref="B7:C7"/>
    <mergeCell ref="B8:C8"/>
    <mergeCell ref="B9:C9"/>
    <mergeCell ref="B10:C10"/>
    <mergeCell ref="B11:C11"/>
    <mergeCell ref="B12:C12"/>
  </mergeCells>
  <hyperlinks>
    <hyperlink ref="B4:C4" location="'2-ARAŞTIRMA'!A1" display="ARAŞTIRMA"/>
    <hyperlink ref="B5:C5" location="'3-YAYIN'!A1" display="YAYIN"/>
    <hyperlink ref="B6:C6" location="'4-TASARIM'!A1" display="TASARIM"/>
    <hyperlink ref="B7:C7" location="'5-SERGİ'!A1" display="SERGİ"/>
    <hyperlink ref="B8:C8" location="'6-PATENT'!A1" display="PATENT"/>
    <hyperlink ref="B9:C9" location="'7-ATIF'!A1" display="ATIF"/>
    <hyperlink ref="B10:C10" location="'8-TEBLİĞ'!A1" display="TEBLİĞ"/>
    <hyperlink ref="B11:C11" location="'9-ÖDÜL'!A1" display="ÖDÜL"/>
    <hyperlink ref="B3:C3" location="'1-PROJE'!A1" display="PROJE"/>
    <hyperlink ref="B2:C2" location="ANASAYFA!A1" display="ANASAYFA"/>
  </hyperlink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dimension ref="A1:BF13"/>
  <sheetViews>
    <sheetView showRowColHeaders="0" topLeftCell="B2" zoomScaleNormal="100" workbookViewId="0">
      <selection activeCell="B4" sqref="B4:C4"/>
    </sheetView>
  </sheetViews>
  <sheetFormatPr defaultRowHeight="30" customHeight="1" x14ac:dyDescent="0.25"/>
  <cols>
    <col min="1" max="1" width="0" style="34" hidden="1" customWidth="1"/>
    <col min="2" max="2" width="9.140625" style="30"/>
    <col min="3" max="3" width="9.140625" style="31"/>
    <col min="4" max="4" width="2.7109375" style="32" customWidth="1"/>
    <col min="5" max="5" width="25.28515625" style="33" customWidth="1"/>
    <col min="6" max="6" width="80.7109375" style="34" customWidth="1"/>
    <col min="7" max="7" width="9.140625" style="35"/>
    <col min="8" max="11" width="9.140625" style="34"/>
    <col min="12" max="36" width="9.140625" style="33"/>
    <col min="37" max="37" width="0" style="33" hidden="1" customWidth="1"/>
    <col min="38" max="39" width="9.140625" style="33" hidden="1" customWidth="1"/>
    <col min="40" max="51" width="9.140625" style="34" hidden="1" customWidth="1"/>
    <col min="52" max="54" width="10" style="34" hidden="1" customWidth="1"/>
    <col min="55" max="58" width="9.140625" style="34" hidden="1" customWidth="1"/>
    <col min="59" max="60" width="0" style="34" hidden="1" customWidth="1"/>
    <col min="61" max="16384" width="9.140625" style="34"/>
  </cols>
  <sheetData>
    <row r="1" spans="1:57" ht="30" hidden="1" customHeight="1" x14ac:dyDescent="0.25">
      <c r="A1" s="29"/>
    </row>
    <row r="2" spans="1:57" ht="30" customHeight="1" thickBot="1" x14ac:dyDescent="0.3">
      <c r="B2" s="115" t="s">
        <v>101</v>
      </c>
      <c r="C2" s="116"/>
    </row>
    <row r="3" spans="1:57" ht="30" customHeight="1" x14ac:dyDescent="0.25">
      <c r="B3" s="119" t="s">
        <v>0</v>
      </c>
      <c r="C3" s="119"/>
      <c r="D3" s="36"/>
      <c r="E3" s="37"/>
      <c r="F3" s="38"/>
      <c r="G3" s="19" t="s">
        <v>73</v>
      </c>
      <c r="H3" s="20" t="s">
        <v>74</v>
      </c>
      <c r="I3" s="19" t="s">
        <v>54</v>
      </c>
      <c r="J3" s="19" t="s">
        <v>73</v>
      </c>
      <c r="K3" s="19" t="s">
        <v>74</v>
      </c>
      <c r="L3" s="21" t="s">
        <v>54</v>
      </c>
      <c r="M3" s="39"/>
      <c r="N3" s="39"/>
      <c r="O3" s="39"/>
      <c r="P3" s="39"/>
      <c r="Q3" s="39"/>
      <c r="R3" s="39"/>
      <c r="S3" s="39"/>
      <c r="T3" s="39"/>
      <c r="U3" s="39"/>
      <c r="V3" s="39"/>
      <c r="W3" s="39"/>
      <c r="X3" s="39"/>
      <c r="Y3" s="39"/>
      <c r="Z3" s="39"/>
      <c r="AA3" s="39"/>
      <c r="AB3" s="39"/>
      <c r="AC3" s="39"/>
      <c r="AD3" s="39"/>
      <c r="AE3" s="39"/>
      <c r="AF3" s="39"/>
      <c r="AG3" s="39"/>
      <c r="AH3" s="39"/>
      <c r="AI3" s="39"/>
      <c r="AJ3" s="39"/>
      <c r="AK3" s="39"/>
      <c r="AL3" s="39" t="s">
        <v>56</v>
      </c>
      <c r="AM3" s="39" t="s">
        <v>55</v>
      </c>
      <c r="AT3" s="40"/>
      <c r="AU3" s="41"/>
      <c r="AV3" s="41"/>
      <c r="AW3" s="41"/>
      <c r="AX3" s="41"/>
      <c r="AY3" s="41"/>
      <c r="AZ3" s="41"/>
      <c r="BA3" s="41"/>
      <c r="BB3" s="41"/>
      <c r="BC3" s="41"/>
      <c r="BD3" s="41"/>
      <c r="BE3" s="42"/>
    </row>
    <row r="4" spans="1:57" ht="30" customHeight="1" x14ac:dyDescent="0.25">
      <c r="B4" s="117" t="s">
        <v>92</v>
      </c>
      <c r="C4" s="118"/>
      <c r="E4" s="85" t="s">
        <v>59</v>
      </c>
      <c r="F4" s="23" t="s">
        <v>1</v>
      </c>
      <c r="G4" s="44"/>
      <c r="H4" s="44"/>
      <c r="I4" s="84" t="str">
        <f>IF(OR(G4="",H4=""),"",IF(G4="Y",H4*1*80*0.2,IF(G4="A",H4*0.5*80*0.2)))</f>
        <v/>
      </c>
      <c r="J4" s="44"/>
      <c r="K4" s="44"/>
      <c r="L4" s="25" t="str">
        <f>IF(OR(J4="",K4=""),"",IF(J4="Y",K4*1*80*0.2,IF(J4="A",K4*0.5*80*0.2)))</f>
        <v/>
      </c>
      <c r="M4" s="39"/>
      <c r="N4" s="39"/>
      <c r="O4" s="39"/>
      <c r="P4" s="39"/>
      <c r="Q4" s="39"/>
      <c r="R4" s="39"/>
      <c r="S4" s="39"/>
      <c r="T4" s="39"/>
      <c r="U4" s="39"/>
      <c r="V4" s="39"/>
      <c r="W4" s="39"/>
      <c r="X4" s="39"/>
      <c r="Y4" s="39"/>
      <c r="Z4" s="39"/>
      <c r="AA4" s="39"/>
      <c r="AB4" s="39"/>
      <c r="AC4" s="39"/>
      <c r="AD4" s="39"/>
      <c r="AE4" s="39"/>
      <c r="AF4" s="39"/>
      <c r="AG4" s="39"/>
      <c r="AH4" s="39"/>
      <c r="AI4" s="39"/>
      <c r="AJ4" s="39"/>
      <c r="AK4" s="39"/>
      <c r="AL4" s="39">
        <f t="shared" ref="AL4:AL9" si="0">SUM(I4,L4)</f>
        <v>0</v>
      </c>
      <c r="AM4" s="39">
        <f>IF(AL4&gt;=20,20,AL4)</f>
        <v>0</v>
      </c>
      <c r="AT4" s="45" t="s">
        <v>0</v>
      </c>
      <c r="AU4" s="32"/>
      <c r="AV4" s="32" t="s">
        <v>51</v>
      </c>
      <c r="AW4" s="32" t="s">
        <v>52</v>
      </c>
      <c r="AX4" s="32"/>
      <c r="AY4" s="32"/>
      <c r="AZ4" s="32"/>
      <c r="BA4" s="32"/>
      <c r="BB4" s="32"/>
      <c r="BC4" s="32"/>
      <c r="BD4" s="32"/>
      <c r="BE4" s="46"/>
    </row>
    <row r="5" spans="1:57" ht="30" customHeight="1" x14ac:dyDescent="0.25">
      <c r="B5" s="117" t="s">
        <v>93</v>
      </c>
      <c r="C5" s="118"/>
      <c r="E5" s="120" t="s">
        <v>105</v>
      </c>
      <c r="F5" s="23" t="s">
        <v>2</v>
      </c>
      <c r="G5" s="44"/>
      <c r="H5" s="44"/>
      <c r="I5" s="84" t="str">
        <f>IF(OR(G5="",H5=""),"",IF(G5="Y",H5*1*70*0.2,IF(G5="A",H5*0.5*70*0.2)))</f>
        <v/>
      </c>
      <c r="J5" s="44"/>
      <c r="K5" s="44"/>
      <c r="L5" s="25" t="str">
        <f>IF(OR(J5="",K5=""),"",IF(J5="Y",K5*1*70*0.2,IF(J5="A",K5*0.5*70*0.2)))</f>
        <v/>
      </c>
      <c r="M5" s="39"/>
      <c r="N5" s="39"/>
      <c r="O5" s="39"/>
      <c r="P5" s="39"/>
      <c r="Q5" s="39"/>
      <c r="R5" s="39"/>
      <c r="S5" s="39"/>
      <c r="T5" s="39"/>
      <c r="U5" s="39"/>
      <c r="V5" s="39"/>
      <c r="W5" s="39"/>
      <c r="X5" s="39"/>
      <c r="Y5" s="39"/>
      <c r="Z5" s="39"/>
      <c r="AA5" s="39"/>
      <c r="AB5" s="39"/>
      <c r="AC5" s="39"/>
      <c r="AD5" s="39"/>
      <c r="AE5" s="39"/>
      <c r="AF5" s="39"/>
      <c r="AG5" s="39"/>
      <c r="AH5" s="39"/>
      <c r="AI5" s="39"/>
      <c r="AJ5" s="39"/>
      <c r="AK5" s="39"/>
      <c r="AL5" s="39">
        <f t="shared" si="0"/>
        <v>0</v>
      </c>
      <c r="AM5" s="39">
        <f t="shared" ref="AM5:AM10" si="1">IF(AL5&gt;=20,20,AL5)</f>
        <v>0</v>
      </c>
      <c r="AT5" s="45" t="s">
        <v>53</v>
      </c>
      <c r="AU5" s="32"/>
      <c r="AV5" s="32">
        <v>1</v>
      </c>
      <c r="AW5" s="32">
        <v>2</v>
      </c>
      <c r="AX5" s="32">
        <v>3</v>
      </c>
      <c r="AY5" s="32">
        <v>4</v>
      </c>
      <c r="AZ5" s="32">
        <v>5</v>
      </c>
      <c r="BA5" s="32">
        <v>6</v>
      </c>
      <c r="BB5" s="32">
        <v>7</v>
      </c>
      <c r="BC5" s="32">
        <v>8</v>
      </c>
      <c r="BD5" s="32">
        <v>9</v>
      </c>
      <c r="BE5" s="46">
        <v>10</v>
      </c>
    </row>
    <row r="6" spans="1:57" ht="30" customHeight="1" x14ac:dyDescent="0.25">
      <c r="B6" s="117" t="s">
        <v>94</v>
      </c>
      <c r="C6" s="118"/>
      <c r="E6" s="121"/>
      <c r="F6" s="23" t="s">
        <v>3</v>
      </c>
      <c r="G6" s="44"/>
      <c r="H6" s="44"/>
      <c r="I6" s="84" t="str">
        <f>IF(OR(G6="",H6=""),"",IF(G6="Y",H6*1*50*0.2,IF(G6="A",H6*0.5*50*0.2)))</f>
        <v/>
      </c>
      <c r="J6" s="44"/>
      <c r="K6" s="44"/>
      <c r="L6" s="25" t="str">
        <f>IF(OR(J6="",K6=""),"",IF(J6="Y",K6*1*50*0.2,IF(J6="A",K6*0.5*50*0.2)))</f>
        <v/>
      </c>
      <c r="M6" s="39"/>
      <c r="N6" s="39"/>
      <c r="O6" s="39"/>
      <c r="P6" s="39"/>
      <c r="Q6" s="39"/>
      <c r="R6" s="39"/>
      <c r="S6" s="39"/>
      <c r="T6" s="39"/>
      <c r="U6" s="39"/>
      <c r="V6" s="39"/>
      <c r="W6" s="39"/>
      <c r="X6" s="39"/>
      <c r="Y6" s="39"/>
      <c r="Z6" s="39"/>
      <c r="AA6" s="39"/>
      <c r="AB6" s="39"/>
      <c r="AC6" s="39"/>
      <c r="AD6" s="39"/>
      <c r="AE6" s="39"/>
      <c r="AF6" s="39"/>
      <c r="AG6" s="39"/>
      <c r="AH6" s="39"/>
      <c r="AI6" s="39"/>
      <c r="AJ6" s="39"/>
      <c r="AK6" s="39"/>
      <c r="AL6" s="39">
        <f t="shared" si="0"/>
        <v>0</v>
      </c>
      <c r="AM6" s="39">
        <f t="shared" si="1"/>
        <v>0</v>
      </c>
      <c r="AT6" s="45"/>
      <c r="AU6" s="32"/>
      <c r="AV6" s="32"/>
      <c r="AW6" s="32"/>
      <c r="AX6" s="32"/>
      <c r="AY6" s="32"/>
      <c r="AZ6" s="47"/>
      <c r="BA6" s="32"/>
      <c r="BB6" s="32"/>
      <c r="BC6" s="32"/>
      <c r="BD6" s="32"/>
      <c r="BE6" s="46"/>
    </row>
    <row r="7" spans="1:57" ht="30" customHeight="1" x14ac:dyDescent="0.25">
      <c r="B7" s="117" t="s">
        <v>95</v>
      </c>
      <c r="C7" s="118"/>
      <c r="E7" s="121"/>
      <c r="F7" s="23" t="s">
        <v>4</v>
      </c>
      <c r="G7" s="44"/>
      <c r="H7" s="44"/>
      <c r="I7" s="84" t="str">
        <f>IF(OR(G7="",H7=""),"",IF(G7="Y",H7*1*100*0.2,IF(G7="A",H7*0.5*100*0.2)))</f>
        <v/>
      </c>
      <c r="J7" s="44"/>
      <c r="K7" s="44"/>
      <c r="L7" s="25" t="str">
        <f>IF(OR(J7="",K7=""),"",IF(J7="Y",K7*1*100*0.2,IF(J7="A",K7*0.5*100*0.2)))</f>
        <v/>
      </c>
      <c r="M7" s="39"/>
      <c r="N7" s="39"/>
      <c r="O7" s="39"/>
      <c r="P7" s="39"/>
      <c r="Q7" s="39"/>
      <c r="R7" s="39"/>
      <c r="S7" s="39"/>
      <c r="T7" s="39"/>
      <c r="U7" s="39"/>
      <c r="V7" s="39"/>
      <c r="W7" s="39"/>
      <c r="X7" s="39"/>
      <c r="Y7" s="39"/>
      <c r="Z7" s="39"/>
      <c r="AA7" s="39"/>
      <c r="AB7" s="39"/>
      <c r="AC7" s="39"/>
      <c r="AD7" s="39"/>
      <c r="AE7" s="39"/>
      <c r="AF7" s="39"/>
      <c r="AG7" s="39"/>
      <c r="AH7" s="39"/>
      <c r="AI7" s="39"/>
      <c r="AJ7" s="39"/>
      <c r="AK7" s="39"/>
      <c r="AL7" s="39">
        <f t="shared" si="0"/>
        <v>0</v>
      </c>
      <c r="AM7" s="39">
        <f t="shared" si="1"/>
        <v>0</v>
      </c>
      <c r="AT7" s="45"/>
      <c r="AU7" s="32"/>
      <c r="AV7" s="32"/>
      <c r="AW7" s="32"/>
      <c r="AX7" s="32"/>
      <c r="AY7" s="32"/>
      <c r="AZ7" s="32"/>
      <c r="BA7" s="32"/>
      <c r="BB7" s="32"/>
      <c r="BC7" s="32"/>
      <c r="BD7" s="32"/>
      <c r="BE7" s="46"/>
    </row>
    <row r="8" spans="1:57" ht="30" customHeight="1" x14ac:dyDescent="0.25">
      <c r="B8" s="117" t="s">
        <v>96</v>
      </c>
      <c r="C8" s="118"/>
      <c r="E8" s="121"/>
      <c r="F8" s="23" t="s">
        <v>5</v>
      </c>
      <c r="G8" s="44"/>
      <c r="H8" s="44"/>
      <c r="I8" s="84" t="str">
        <f>IF(OR(G8="",H8=""),"",IF(G8="Y",H8*1*40*0.2,IF(G8="A",H8*0.5*40*0.2)))</f>
        <v/>
      </c>
      <c r="J8" s="44"/>
      <c r="K8" s="44"/>
      <c r="L8" s="25" t="str">
        <f>IF(OR(J8="",K8=""),"",IF(J8="Y",K8*1*40*0.2,IF(J8="A",K8*0.5*40*0.2)))</f>
        <v/>
      </c>
      <c r="M8" s="39"/>
      <c r="N8" s="39"/>
      <c r="O8" s="39"/>
      <c r="P8" s="39"/>
      <c r="Q8" s="39"/>
      <c r="R8" s="39"/>
      <c r="S8" s="39"/>
      <c r="T8" s="39"/>
      <c r="U8" s="39"/>
      <c r="V8" s="39"/>
      <c r="W8" s="39"/>
      <c r="X8" s="39"/>
      <c r="Y8" s="39"/>
      <c r="Z8" s="39"/>
      <c r="AA8" s="39"/>
      <c r="AB8" s="39"/>
      <c r="AC8" s="39"/>
      <c r="AD8" s="39"/>
      <c r="AE8" s="39"/>
      <c r="AF8" s="39"/>
      <c r="AG8" s="39"/>
      <c r="AH8" s="39"/>
      <c r="AI8" s="39"/>
      <c r="AJ8" s="39"/>
      <c r="AK8" s="39"/>
      <c r="AL8" s="39">
        <f t="shared" si="0"/>
        <v>0</v>
      </c>
      <c r="AM8" s="39">
        <f t="shared" si="1"/>
        <v>0</v>
      </c>
      <c r="AT8" s="45"/>
      <c r="AU8" s="32"/>
      <c r="AV8" s="32"/>
      <c r="AW8" s="32"/>
      <c r="AX8" s="32"/>
      <c r="AY8" s="32"/>
      <c r="AZ8" s="32"/>
      <c r="BA8" s="32"/>
      <c r="BB8" s="32"/>
      <c r="BC8" s="32"/>
      <c r="BD8" s="32"/>
      <c r="BE8" s="46"/>
    </row>
    <row r="9" spans="1:57" ht="30" customHeight="1" thickBot="1" x14ac:dyDescent="0.3">
      <c r="B9" s="117" t="s">
        <v>97</v>
      </c>
      <c r="C9" s="118"/>
      <c r="E9" s="122"/>
      <c r="F9" s="26" t="s">
        <v>6</v>
      </c>
      <c r="G9" s="49"/>
      <c r="H9" s="49"/>
      <c r="I9" s="27" t="str">
        <f>IF(OR(G9="",H9=""),"",IF(G9="Y",H9*1*20*0.2,IF(G9="A",H9*0.5*20*0.2)))</f>
        <v/>
      </c>
      <c r="J9" s="49"/>
      <c r="K9" s="49"/>
      <c r="L9" s="28" t="str">
        <f>IF(OR(J9="",K9=""),"",IF(J9="Y",K9*1*20*0.2,IF(J9="A",K9*0.5*20*0.2)))</f>
        <v/>
      </c>
      <c r="M9" s="39"/>
      <c r="N9" s="39"/>
      <c r="O9" s="39"/>
      <c r="P9" s="39"/>
      <c r="Q9" s="39"/>
      <c r="R9" s="39"/>
      <c r="S9" s="39"/>
      <c r="T9" s="39"/>
      <c r="U9" s="39"/>
      <c r="V9" s="39"/>
      <c r="W9" s="39"/>
      <c r="X9" s="39"/>
      <c r="Y9" s="39"/>
      <c r="Z9" s="39"/>
      <c r="AA9" s="39"/>
      <c r="AB9" s="39"/>
      <c r="AC9" s="39"/>
      <c r="AD9" s="39"/>
      <c r="AE9" s="39"/>
      <c r="AF9" s="39"/>
      <c r="AG9" s="39"/>
      <c r="AH9" s="39"/>
      <c r="AI9" s="39"/>
      <c r="AJ9" s="39"/>
      <c r="AK9" s="39"/>
      <c r="AL9" s="39">
        <f t="shared" si="0"/>
        <v>0</v>
      </c>
      <c r="AM9" s="39">
        <f t="shared" si="1"/>
        <v>0</v>
      </c>
      <c r="AT9" s="45"/>
      <c r="AU9" s="32"/>
      <c r="AV9" s="32"/>
      <c r="AW9" s="32"/>
      <c r="AX9" s="32"/>
      <c r="AY9" s="32"/>
      <c r="AZ9" s="32"/>
      <c r="BA9" s="32"/>
      <c r="BB9" s="32"/>
      <c r="BC9" s="32"/>
      <c r="BD9" s="32"/>
      <c r="BE9" s="46"/>
    </row>
    <row r="10" spans="1:57" ht="30" customHeight="1" x14ac:dyDescent="0.25">
      <c r="B10" s="117" t="s">
        <v>98</v>
      </c>
      <c r="C10" s="118"/>
      <c r="E10" s="112"/>
      <c r="F10" s="112"/>
      <c r="G10" s="112"/>
      <c r="H10" s="112"/>
      <c r="I10" s="112"/>
      <c r="J10" s="112"/>
      <c r="K10" s="112"/>
      <c r="L10" s="112"/>
      <c r="AL10" s="39">
        <f>SUM(AL4:AL9)</f>
        <v>0</v>
      </c>
      <c r="AM10" s="39">
        <f t="shared" si="1"/>
        <v>0</v>
      </c>
    </row>
    <row r="11" spans="1:57" ht="30" customHeight="1" x14ac:dyDescent="0.25">
      <c r="B11" s="117" t="s">
        <v>99</v>
      </c>
      <c r="C11" s="118"/>
      <c r="E11" s="50"/>
      <c r="F11" s="32"/>
      <c r="G11" s="51"/>
      <c r="H11" s="32"/>
      <c r="I11" s="32"/>
      <c r="J11" s="112"/>
      <c r="K11" s="112"/>
      <c r="L11" s="112"/>
    </row>
    <row r="12" spans="1:57" ht="30" customHeight="1" x14ac:dyDescent="0.25">
      <c r="B12" s="117" t="s">
        <v>100</v>
      </c>
      <c r="C12" s="118"/>
    </row>
    <row r="13" spans="1:57" ht="30" customHeight="1" x14ac:dyDescent="0.25">
      <c r="B13" s="113"/>
      <c r="C13" s="114"/>
    </row>
  </sheetData>
  <sheetProtection algorithmName="SHA-512" hashValue="RnQnxQ8AkNxe0AmfsS/mUyA3Rw9aKomKKjTNi9s4xOMyrp3R2Y/szJyGbPfm7/ORDbxD6D4mYRf5mfc1nVh1eA==" saltValue="c4of0TjiayLSejV44Pr4qw==" spinCount="100000" sheet="1" objects="1" scenarios="1"/>
  <mergeCells count="15">
    <mergeCell ref="E10:L10"/>
    <mergeCell ref="J11:L11"/>
    <mergeCell ref="B13:C13"/>
    <mergeCell ref="B2:C2"/>
    <mergeCell ref="B8:C8"/>
    <mergeCell ref="B9:C9"/>
    <mergeCell ref="B10:C10"/>
    <mergeCell ref="B11:C11"/>
    <mergeCell ref="B12:C12"/>
    <mergeCell ref="B3:C3"/>
    <mergeCell ref="B4:C4"/>
    <mergeCell ref="B5:C5"/>
    <mergeCell ref="B6:C6"/>
    <mergeCell ref="B7:C7"/>
    <mergeCell ref="E5:E9"/>
  </mergeCells>
  <dataValidations count="2">
    <dataValidation type="list" allowBlank="1" showInputMessage="1" showErrorMessage="1" prompt="Y: Yürütücü _x000a_A: Araştırmacı / Bursiyer" sqref="G4:G9 J4:J9">
      <formula1>$AU$4:$AW$4</formula1>
    </dataValidation>
    <dataValidation type="list" allowBlank="1" showInputMessage="1" showErrorMessage="1" prompt="Kaç tane" sqref="K4:K9 H4:H9">
      <formula1>$AU$5:$BE$5</formula1>
    </dataValidation>
  </dataValidations>
  <hyperlinks>
    <hyperlink ref="B4:C4" location="'2-ARAŞTIRMA'!A1" display="ARAŞTIRMA"/>
    <hyperlink ref="B5:C5" location="'3-YAYIN'!A1" display="YAYIN"/>
    <hyperlink ref="B6:C6" location="'4-TASARIM'!A1" display="TASARIM"/>
    <hyperlink ref="B7:C7" location="'5-SERGİ'!A1" display="SERGİ"/>
    <hyperlink ref="B8:C8" location="'6-PATENT'!A1" display="PATENT"/>
    <hyperlink ref="B9:C9" location="'7-ATIF'!A1" display="ATIF"/>
    <hyperlink ref="B10:C10" location="'8-TEBLİĞ'!A1" display="TEBLİĞ"/>
    <hyperlink ref="B11:C11" location="'9-ÖDÜL'!A1" display="ÖDÜL"/>
    <hyperlink ref="B12:C12" location="SONUÇ!A1" display="HESAPLAMA"/>
    <hyperlink ref="B2:C2" location="ANASAYFA!A1" display="ANASAYFA"/>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BX13"/>
  <sheetViews>
    <sheetView showRowColHeaders="0" topLeftCell="B2" zoomScaleNormal="100" workbookViewId="0">
      <selection activeCell="B5" sqref="B5:C5"/>
    </sheetView>
  </sheetViews>
  <sheetFormatPr defaultRowHeight="30" customHeight="1" x14ac:dyDescent="0.25"/>
  <cols>
    <col min="1" max="1" width="0" style="2" hidden="1" customWidth="1"/>
    <col min="2" max="2" width="9.140625" style="14"/>
    <col min="3" max="3" width="9.140625" style="15"/>
    <col min="4" max="4" width="2.7109375" style="2" customWidth="1"/>
    <col min="5" max="5" width="25.28515625" style="3" customWidth="1"/>
    <col min="6" max="6" width="16.140625" style="2" customWidth="1"/>
    <col min="7" max="9" width="9.140625" style="3"/>
    <col min="10" max="37" width="9.140625" style="2"/>
    <col min="38" max="76" width="9.140625" style="2" customWidth="1"/>
    <col min="77" max="16384" width="9.140625" style="2"/>
  </cols>
  <sheetData>
    <row r="1" spans="2:76" ht="30" hidden="1" customHeight="1" x14ac:dyDescent="0.25"/>
    <row r="2" spans="2:76" ht="30" customHeight="1" thickBot="1" x14ac:dyDescent="0.3">
      <c r="B2" s="99" t="s">
        <v>101</v>
      </c>
      <c r="C2" s="100"/>
      <c r="G2" s="6"/>
      <c r="H2" s="6"/>
      <c r="I2" s="6"/>
      <c r="AL2" s="2" t="s">
        <v>56</v>
      </c>
      <c r="AM2" s="2" t="s">
        <v>55</v>
      </c>
      <c r="AO2" s="2">
        <v>1</v>
      </c>
      <c r="AP2" s="2">
        <v>2</v>
      </c>
      <c r="AQ2" s="2">
        <v>3</v>
      </c>
      <c r="AR2" s="2">
        <v>4</v>
      </c>
      <c r="AS2" s="2">
        <v>5</v>
      </c>
      <c r="AT2" s="2">
        <v>6</v>
      </c>
      <c r="AU2" s="2">
        <v>7</v>
      </c>
      <c r="AV2" s="2">
        <v>8</v>
      </c>
      <c r="AW2" s="2">
        <v>9</v>
      </c>
      <c r="AX2" s="2">
        <v>10</v>
      </c>
    </row>
    <row r="3" spans="2:76" ht="30" customHeight="1" x14ac:dyDescent="0.25">
      <c r="B3" s="99" t="s">
        <v>0</v>
      </c>
      <c r="C3" s="100"/>
      <c r="E3" s="123"/>
      <c r="F3" s="124"/>
      <c r="G3" s="19" t="s">
        <v>74</v>
      </c>
      <c r="H3" s="19" t="s">
        <v>78</v>
      </c>
      <c r="I3" s="19" t="s">
        <v>81</v>
      </c>
      <c r="J3" s="19" t="s">
        <v>54</v>
      </c>
      <c r="K3" s="19" t="s">
        <v>74</v>
      </c>
      <c r="L3" s="19" t="s">
        <v>78</v>
      </c>
      <c r="M3" s="19" t="s">
        <v>81</v>
      </c>
      <c r="N3" s="19" t="s">
        <v>54</v>
      </c>
      <c r="O3" s="19" t="s">
        <v>74</v>
      </c>
      <c r="P3" s="19" t="s">
        <v>78</v>
      </c>
      <c r="Q3" s="19" t="s">
        <v>81</v>
      </c>
      <c r="R3" s="21" t="s">
        <v>54</v>
      </c>
      <c r="AL3" s="2">
        <f>SUM(J4,N4,R4)</f>
        <v>0</v>
      </c>
      <c r="AP3" s="2">
        <v>2</v>
      </c>
      <c r="AQ3" s="2">
        <v>3</v>
      </c>
      <c r="AR3" s="2">
        <v>4</v>
      </c>
      <c r="AS3" s="2">
        <v>5</v>
      </c>
      <c r="AT3" s="2">
        <v>6</v>
      </c>
      <c r="AU3" s="2">
        <v>7</v>
      </c>
      <c r="AV3" s="2">
        <v>8</v>
      </c>
      <c r="AW3" s="2">
        <v>9</v>
      </c>
      <c r="AX3" s="2">
        <v>10</v>
      </c>
      <c r="AY3" s="2">
        <v>11</v>
      </c>
      <c r="AZ3" s="2">
        <v>12</v>
      </c>
      <c r="BA3" s="2">
        <v>13</v>
      </c>
      <c r="BB3" s="2">
        <v>14</v>
      </c>
      <c r="BC3" s="2">
        <v>15</v>
      </c>
      <c r="BD3" s="2">
        <v>16</v>
      </c>
      <c r="BE3" s="2">
        <v>17</v>
      </c>
      <c r="BF3" s="2">
        <v>18</v>
      </c>
      <c r="BG3" s="2">
        <v>19</v>
      </c>
      <c r="BH3" s="2">
        <v>20</v>
      </c>
      <c r="BI3" s="2">
        <v>21</v>
      </c>
      <c r="BJ3" s="2">
        <v>22</v>
      </c>
      <c r="BK3" s="2">
        <v>23</v>
      </c>
      <c r="BL3" s="2">
        <v>24</v>
      </c>
      <c r="BM3" s="2">
        <v>25</v>
      </c>
      <c r="BN3" s="2">
        <v>26</v>
      </c>
      <c r="BO3" s="2">
        <v>27</v>
      </c>
      <c r="BP3" s="2">
        <v>28</v>
      </c>
      <c r="BQ3" s="2">
        <v>29</v>
      </c>
      <c r="BR3" s="2">
        <v>30</v>
      </c>
      <c r="BS3" s="2">
        <v>31</v>
      </c>
      <c r="BT3" s="2">
        <v>32</v>
      </c>
      <c r="BU3" s="2">
        <v>33</v>
      </c>
      <c r="BV3" s="2">
        <v>34</v>
      </c>
      <c r="BW3" s="2">
        <v>35</v>
      </c>
      <c r="BX3" s="2">
        <v>36</v>
      </c>
    </row>
    <row r="4" spans="2:76" ht="30" customHeight="1" x14ac:dyDescent="0.25">
      <c r="B4" s="125" t="s">
        <v>92</v>
      </c>
      <c r="C4" s="125"/>
      <c r="D4" s="13"/>
      <c r="E4" s="22" t="s">
        <v>60</v>
      </c>
      <c r="F4" s="23" t="s">
        <v>79</v>
      </c>
      <c r="G4" s="44"/>
      <c r="H4" s="44"/>
      <c r="I4" s="44"/>
      <c r="J4" s="24" t="str">
        <f>IF(OR(G4="",H4="",I4=""),"",15*0.15*I4*G4)</f>
        <v/>
      </c>
      <c r="K4" s="44"/>
      <c r="L4" s="44"/>
      <c r="M4" s="44"/>
      <c r="N4" s="24" t="str">
        <f>IF(OR(K4="",L4="",M4=""),"",15*0.15*M4)</f>
        <v/>
      </c>
      <c r="O4" s="44"/>
      <c r="P4" s="44"/>
      <c r="Q4" s="44"/>
      <c r="R4" s="25" t="str">
        <f>IF(OR(O4="",P4="",Q4=""),"",15*0.15*Q4)</f>
        <v/>
      </c>
      <c r="AL4" s="2">
        <f>SUM(J5,N5,R5)</f>
        <v>0</v>
      </c>
    </row>
    <row r="5" spans="2:76" ht="30" customHeight="1" thickBot="1" x14ac:dyDescent="0.3">
      <c r="B5" s="99" t="s">
        <v>93</v>
      </c>
      <c r="C5" s="100"/>
      <c r="E5" s="79" t="s">
        <v>106</v>
      </c>
      <c r="F5" s="26" t="s">
        <v>80</v>
      </c>
      <c r="G5" s="49"/>
      <c r="H5" s="49"/>
      <c r="I5" s="49"/>
      <c r="J5" s="27" t="str">
        <f>IF(OR(G5="",H5="",I5=""),"",10*0.15*I5*G5)</f>
        <v/>
      </c>
      <c r="K5" s="49"/>
      <c r="L5" s="49"/>
      <c r="M5" s="49"/>
      <c r="N5" s="27" t="str">
        <f>IF(OR(K5="",L5="",M5=""),"",10*0.15*M5*K5)</f>
        <v/>
      </c>
      <c r="O5" s="49"/>
      <c r="P5" s="49"/>
      <c r="Q5" s="49"/>
      <c r="R5" s="28" t="str">
        <f>IF(OR(O5="",P5="",Q5=""),"",10*0.15*Q5*O5)</f>
        <v/>
      </c>
      <c r="AL5" s="2">
        <f>SUM(AL3:AL4)</f>
        <v>0</v>
      </c>
      <c r="AM5" s="2">
        <f>IF(AL5&gt;=15,15,AL5)</f>
        <v>0</v>
      </c>
    </row>
    <row r="6" spans="2:76" ht="30" customHeight="1" x14ac:dyDescent="0.25">
      <c r="B6" s="99" t="s">
        <v>94</v>
      </c>
      <c r="C6" s="100"/>
    </row>
    <row r="7" spans="2:76" ht="30" customHeight="1" x14ac:dyDescent="0.25">
      <c r="B7" s="99" t="s">
        <v>95</v>
      </c>
      <c r="C7" s="100"/>
    </row>
    <row r="8" spans="2:76" ht="30" customHeight="1" x14ac:dyDescent="0.25">
      <c r="B8" s="99" t="s">
        <v>96</v>
      </c>
      <c r="C8" s="100"/>
    </row>
    <row r="9" spans="2:76" ht="30" customHeight="1" x14ac:dyDescent="0.25">
      <c r="B9" s="99" t="s">
        <v>97</v>
      </c>
      <c r="C9" s="100"/>
    </row>
    <row r="10" spans="2:76" ht="30" customHeight="1" x14ac:dyDescent="0.25">
      <c r="B10" s="99" t="s">
        <v>98</v>
      </c>
      <c r="C10" s="100"/>
    </row>
    <row r="11" spans="2:76" ht="30" customHeight="1" x14ac:dyDescent="0.25">
      <c r="B11" s="99" t="s">
        <v>99</v>
      </c>
      <c r="C11" s="100"/>
    </row>
    <row r="12" spans="2:76" ht="30" customHeight="1" x14ac:dyDescent="0.25">
      <c r="B12" s="99" t="s">
        <v>100</v>
      </c>
      <c r="C12" s="100"/>
    </row>
    <row r="13" spans="2:76" ht="30" customHeight="1" x14ac:dyDescent="0.25">
      <c r="B13" s="101"/>
      <c r="C13" s="102"/>
    </row>
  </sheetData>
  <sheetProtection algorithmName="SHA-512" hashValue="6TjmRMmt4Y7s5T98SmrGRJJwVMVQyKa9+QWe48B7ho7637JVgJFVF7trNWMZaSpR+lMRJFlr0TCg47uSu85BYA==" saltValue="nfC9PFXD+oQYfFZuidziwA==" spinCount="100000" sheet="1" objects="1" scenarios="1"/>
  <mergeCells count="13">
    <mergeCell ref="E3:F3"/>
    <mergeCell ref="B13:C13"/>
    <mergeCell ref="B2:C2"/>
    <mergeCell ref="B3:C3"/>
    <mergeCell ref="B4:C4"/>
    <mergeCell ref="B5:C5"/>
    <mergeCell ref="B6:C6"/>
    <mergeCell ref="B7:C7"/>
    <mergeCell ref="B8:C8"/>
    <mergeCell ref="B9:C9"/>
    <mergeCell ref="B10:C10"/>
    <mergeCell ref="B11:C11"/>
    <mergeCell ref="B12:C12"/>
  </mergeCells>
  <dataValidations xWindow="475" yWindow="590" count="3">
    <dataValidation type="list" allowBlank="1" showInputMessage="1" showErrorMessage="1" prompt="Süre (ay)" sqref="I4:I5 Q4:Q5 M4:M5">
      <formula1>$AO$3:$BX$3</formula1>
    </dataValidation>
    <dataValidation type="list" allowBlank="1" showInputMessage="1" showErrorMessage="1" prompt="Kaç tane" sqref="K4:K5 O4:O5 G4:G5">
      <formula1>$AN$2:$AX$2</formula1>
    </dataValidation>
    <dataValidation type="list" allowBlank="1" showInputMessage="1" showErrorMessage="1" prompt="Toplam kaç kişi ile yapıldı" sqref="H4:H5 L4:L5 P4:P5">
      <formula1>$AN$2:$AX$2</formula1>
    </dataValidation>
  </dataValidations>
  <hyperlinks>
    <hyperlink ref="B3:C3" location="'1-PROJE'!A1" display="PROJE"/>
    <hyperlink ref="B5:C5" location="'3-YAYIN'!A1" display="YAYIN"/>
    <hyperlink ref="B6:C6" location="'4-TASARIM'!A1" display="TASARIM"/>
    <hyperlink ref="B7:C7" location="'5-SERGİ'!A1" display="SERGİ"/>
    <hyperlink ref="B8:C8" location="'6-PATENT'!A1" display="PATENT"/>
    <hyperlink ref="B9:C9" location="'7-ATIF'!A1" display="ATIF"/>
    <hyperlink ref="B10:C10" location="'8-TEBLİĞ'!A1" display="TEBLİĞ"/>
    <hyperlink ref="B11:C11" location="'9-ÖDÜL'!A1" display="ÖDÜL"/>
    <hyperlink ref="B12:C12" location="SONUÇ!A1" display="HESAPLAMA"/>
    <hyperlink ref="B2:C2" location="ANASAYFA!A1" display="ANASAYFA"/>
  </hyperlink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dimension ref="B1:AY22"/>
  <sheetViews>
    <sheetView showRowColHeaders="0" topLeftCell="B2" zoomScaleNormal="100" workbookViewId="0">
      <selection activeCell="B12" sqref="B12:C12"/>
    </sheetView>
  </sheetViews>
  <sheetFormatPr defaultRowHeight="30" customHeight="1" x14ac:dyDescent="0.25"/>
  <cols>
    <col min="1" max="1" width="0" style="2" hidden="1" customWidth="1"/>
    <col min="2" max="2" width="9.140625" style="14"/>
    <col min="3" max="3" width="9.140625" style="15"/>
    <col min="4" max="4" width="2.7109375" style="2" customWidth="1"/>
    <col min="5" max="5" width="25.28515625" style="3" customWidth="1"/>
    <col min="6" max="6" width="89" style="2" customWidth="1"/>
    <col min="7" max="7" width="13.7109375" style="16" bestFit="1" customWidth="1"/>
    <col min="8" max="8" width="9.140625" style="4"/>
    <col min="9" max="9" width="9.140625" style="2"/>
    <col min="10" max="10" width="9.140625" style="3"/>
    <col min="11" max="11" width="14.28515625" style="16" bestFit="1" customWidth="1"/>
    <col min="12" max="13" width="9.140625" style="2"/>
    <col min="14" max="14" width="9.140625" style="3"/>
    <col min="15" max="15" width="14.28515625" style="17" bestFit="1" customWidth="1"/>
    <col min="16" max="18" width="9.140625" style="3"/>
    <col min="19" max="19" width="14.28515625" style="17" bestFit="1" customWidth="1"/>
    <col min="20" max="25" width="9.140625" style="3"/>
    <col min="26" max="36" width="9.140625" style="2"/>
    <col min="37" max="37" width="9.140625" style="3"/>
    <col min="38" max="41" width="0" style="3" hidden="1" customWidth="1"/>
    <col min="42" max="44" width="9.140625" style="2" hidden="1" customWidth="1"/>
    <col min="45" max="51" width="0" style="2" hidden="1" customWidth="1"/>
    <col min="52" max="16384" width="9.140625" style="2"/>
  </cols>
  <sheetData>
    <row r="1" spans="2:51" ht="30" hidden="1" customHeight="1" x14ac:dyDescent="0.25"/>
    <row r="2" spans="2:51" ht="30" customHeight="1" thickBot="1" x14ac:dyDescent="0.3">
      <c r="B2" s="99" t="s">
        <v>101</v>
      </c>
      <c r="C2" s="100"/>
    </row>
    <row r="3" spans="2:51" ht="30" customHeight="1" x14ac:dyDescent="0.25">
      <c r="B3" s="99" t="s">
        <v>0</v>
      </c>
      <c r="C3" s="100"/>
      <c r="E3" s="123"/>
      <c r="F3" s="124"/>
      <c r="G3" s="52" t="s">
        <v>108</v>
      </c>
      <c r="H3" s="19" t="s">
        <v>74</v>
      </c>
      <c r="I3" s="19" t="s">
        <v>78</v>
      </c>
      <c r="J3" s="19" t="s">
        <v>54</v>
      </c>
      <c r="K3" s="52" t="s">
        <v>108</v>
      </c>
      <c r="L3" s="19" t="s">
        <v>74</v>
      </c>
      <c r="M3" s="19" t="s">
        <v>78</v>
      </c>
      <c r="N3" s="19" t="s">
        <v>54</v>
      </c>
      <c r="O3" s="52" t="s">
        <v>108</v>
      </c>
      <c r="P3" s="19" t="s">
        <v>74</v>
      </c>
      <c r="Q3" s="19" t="s">
        <v>78</v>
      </c>
      <c r="R3" s="19" t="s">
        <v>54</v>
      </c>
      <c r="S3" s="52" t="s">
        <v>108</v>
      </c>
      <c r="T3" s="19" t="s">
        <v>74</v>
      </c>
      <c r="U3" s="19" t="s">
        <v>78</v>
      </c>
      <c r="V3" s="21" t="s">
        <v>54</v>
      </c>
      <c r="W3" s="6"/>
      <c r="X3" s="6"/>
      <c r="Y3" s="6"/>
      <c r="AK3" s="6"/>
      <c r="AL3" s="6"/>
      <c r="AM3" s="6" t="s">
        <v>56</v>
      </c>
      <c r="AN3" s="6" t="s">
        <v>55</v>
      </c>
      <c r="AO3" s="6"/>
      <c r="AP3" s="10" t="s">
        <v>58</v>
      </c>
      <c r="AQ3" s="10" t="s">
        <v>57</v>
      </c>
      <c r="AR3" s="10" t="s">
        <v>76</v>
      </c>
    </row>
    <row r="4" spans="2:51" ht="30" customHeight="1" x14ac:dyDescent="0.25">
      <c r="B4" s="126" t="s">
        <v>92</v>
      </c>
      <c r="C4" s="127"/>
      <c r="E4" s="80" t="s">
        <v>75</v>
      </c>
      <c r="F4" s="23" t="s">
        <v>7</v>
      </c>
      <c r="G4" s="61"/>
      <c r="H4" s="44"/>
      <c r="I4" s="44"/>
      <c r="J4" s="82" t="str">
        <f>IF(OR(G4="",H4="",I4=""),"",IF(AND(G4="50 ile 100 arası (50 ve 100 dahil)",I4=1),H4*0.3*1*1*60,IF(AND(G4="50 ile 100 arası (50 ve 100 dahil)",I4=2),H4*0.3*1*0.8*60,IF(AND(G4="50 ile 100 arası (50 ve 100 dahil)",I4=3),H4*0.3*1*0.6*60,IF(AND(G4="50 ile 100 arası (50 ve 100 dahil)",I4=4),H4*0.3*1*0.45*60,IF(AND(G4="50 ile 100 arası (50 ve 100 dahil)",I4&gt;=5),H4*0.3*1*1/I4*60,IF(AND(G4="25 ile 50 arası (25 dahil 50 hariç)",I4=1),H4*0.3*0.8*1*60,IF(AND(G4="25 ile 50 arası (25 dahil 50 hariç)",I4=2),H4*0.3*0.8*0.8*60,IF(AND(G4="25 ile 50 arası (25 dahil 50 hariç)",I4=3),H4*0.3*0.8*0.6*60,IF(AND(G4="25 ile 50 arası (25 dahil 50 hariç)",I4=4),H4*0.3*0.8*0.45*60,IF(AND(G4="25 ile 50 arası (25 dahil 50 hariç)",I4&gt;=5),H4*0.3*0.8*1/I4*60,IF(AND(G4="0 ile 25 arası (0 dahil 25 hariç)",I4=1),H4*0.3*0.4*1*60,IF(AND(G4="0 ile 25 arası (0 dahil 25 hariç)",I4=2),H4*0.3*0.4*0.8*60,IF(AND(G4="0 ile 25 arası (0 dahil 25 hariç)",I4=3),H4*0.3*0.4*0.6*60,IF(AND(G4="0 ile 25 arası (0 dahil 25 hariç)",I4=4),H4*0.3*0.4*0.45*60,IF(AND(G4="0 ile 25 arası (0 dahil 25 hariç)",I4&gt;=5),H4*0.3*0.4*1/I4*60))))))))))))))))</f>
        <v/>
      </c>
      <c r="K4" s="61"/>
      <c r="L4" s="44"/>
      <c r="M4" s="44"/>
      <c r="N4" s="82" t="str">
        <f>IF(OR(K4="",L4="",M4=""),"",IF(AND(K4="50 ile 100 arası (50 ve 100 dahil)",M4=1),L4*0.3*1*1*60,IF(AND(K4="50 ile 100 arası (50 ve 100 dahil)",M4=2),L4*0.3*1*0.8*60,IF(AND(K4="50 ile 100 arası (50 ve 100 dahil)",M4=3),L4*0.3*1*0.6*60,IF(AND(K4="50 ile 100 arası (50 ve 100 dahil)",M4=4),L4*0.3*1*0.45*60,IF(AND(K4="50 ile 100 arası (50 ve 100 dahil)",M4&gt;=5),L4*0.3*1*1/M4*60,IF(AND(K4="25 ile 50 arası (25 dahil 50 hariç)",M4=1),L4*0.3*0.8*1*60,IF(AND(K4="25 ile 50 arası (25 dahil 50 hariç)",M4=2),L4*0.3*0.8*0.8*60,IF(AND(K4="25 ile 50 arası (25 dahil 50 hariç)",M4=3),L4*0.3*0.8*0.6*60,IF(AND(K4="25 ile 50 arası (25 dahil 50 hariç)",M4=4),L4*0.3*0.8*0.45*60,IF(AND(K4="25 ile 50 arası (25 dahil 50 hariç)",M4&gt;=5),L4*0.3*0.8*1/M4*60,IF(AND(K4="0 ile 25 arası (0 dahil 25 hariç)",M4=1),L4*0.3*0.4*1*60,IF(AND(K4="0 ile 25 arası (0 dahil 25 hariç)",M4=2),L4*0.3*0.4*0.8*60,IF(AND(K4="0 ile 25 arası (0 dahil 25 hariç)",M4=3),L4*0.3*0.4*0.6*60,IF(AND(K4="0 ile 25 arası (0 dahil 25 hariç)",M4=4),L4*0.3*0.4*0.45*60,IF(AND(K4="0 ile 25 arası (0 dahil 25 hariç)",M4&gt;=5),L4*0.3*0.4*1/M4*60))))))))))))))))</f>
        <v/>
      </c>
      <c r="O4" s="61"/>
      <c r="P4" s="44"/>
      <c r="Q4" s="44"/>
      <c r="R4" s="82" t="str">
        <f>IF(OR(O4="",P4="",Q4=""),"",IF(AND(O4="50 ile 100 arası (50 ve 100 dahil)",Q4=1),P4*0.3*1*1*60,IF(AND(O4="50 ile 100 arası (50 ve 100 dahil)",Q4=2),P4*0.3*1*0.8*60,IF(AND(O4="50 ile 100 arası (50 ve 100 dahil)",Q4=3),P4*0.3*1*0.6*60,IF(AND(O4="50 ile 100 arası (50 ve 100 dahil)",Q4=4),P4*0.3*1*0.45*60,IF(AND(O4="50 ile 100 arası (50 ve 100 dahil)",Q4&gt;=5),P4*0.3*1*1/Q4*60,IF(AND(O4="25 ile 50 arası (25 dahil 50 hariç)",Q4=1),P4*0.3*0.8*1*60,IF(AND(O4="25 ile 50 arası (25 dahil 50 hariç)",Q4=2),P4*0.3*0.8*0.8*60,IF(AND(O4="25 ile 50 arası (25 dahil 50 hariç)",Q4=3),P4*0.3*0.8*0.6*60,IF(AND(O4="25 ile 50 arası (25 dahil 50 hariç)",Q4=4),P4*0.3*0.8*0.45*60,IF(AND(O4="25 ile 50 arası (25 dahil 50 hariç)",Q4&gt;=5),P4*0.3*0.8*1/Q4*60,IF(AND(O4="0 ile 25 arası (0 dahil 25 hariç)",Q4=1),P4*0.3*0.4*1*60,IF(AND(O4="0 ile 25 arası (0 dahil 25 hariç)",Q4=2),P4*0.3*0.4*0.8*60,IF(AND(O4="0 ile 25 arası (0 dahil 25 hariç)",Q4=3),P4*0.3*0.4*0.6*60,IF(AND(O4="0 ile 25 arası (0 dahil 25 hariç)",Q4=4),P4*0.3*0.4*0.45*60,IF(AND(O4="0 ile 25 arası (0 dahil 25 hariç)",Q4&gt;=5),P4*0.3*0.4*1/Q4*60))))))))))))))))</f>
        <v/>
      </c>
      <c r="S4" s="61"/>
      <c r="T4" s="44"/>
      <c r="U4" s="44"/>
      <c r="V4" s="25" t="str">
        <f>IF(OR(S4="",T4="",U4=""),"",IF(AND(S4="50 ile 100 arası (50 ve 100 dahil)",U4=1),T4*0.3*1*1*60,IF(AND(S4="50 ile 100 arası (50 ve 100 dahil)",U4=2),T4*0.3*1*0.8*60,IF(AND(S4="50 ile 100 arası (50 ve 100 dahil)",U4=3),T4*0.3*1*0.6*60,IF(AND(S4="50 ile 100 arası (50 ve 100 dahil)",U4=4),T4*0.3*1*0.45*60,IF(AND(S4="50 ile 100 arası (50 ve 100 dahil)",U4&gt;=5),T4*0.3*1*1/U4*60,IF(AND(S4="25 ile 50 arası (25 dahil 50 hariç)",U4=1),T4*0.3*0.8*1*60,IF(AND(S4="25 ile 50 arası (25 dahil 50 hariç)",U4=2),T4*0.3*0.8*0.8*60,IF(AND(S4="25 ile 50 arası (25 dahil 50 hariç)",U4=3),T4*0.3*0.8*0.6*60,IF(AND(S4="25 ile 50 arası (25 dahil 50 hariç)",U4=4),T4*0.3*0.8*0.45*60,IF(AND(S4="25 ile 50 arası (25 dahil 50 hariç)",U4&gt;=5),T4*0.3*0.8*1/U4*60,IF(AND(S4="0 ile 25 arası (0 dahil 25 hariç)",U4=1),T4*0.3*0.4*1*60,IF(AND(S4="0 ile 25 arası (0 dahil 25 hariç)",U4=2),T4*0.3*0.4*0.8*60,IF(AND(S4="0 ile 25 arası (0 dahil 25 hariç)",U4=3),T4*0.3*0.4*0.6*60,IF(AND(S4="0 ile 25 arası (0 dahil 25 hariç)",U4=4),T4*0.3*0.4*0.45*60,IF(AND(S4="0 ile 25 arası (0 dahil 25 hariç)",U4&gt;=5),T4*0.3*0.4*1/U4*60))))))))))))))))</f>
        <v/>
      </c>
      <c r="W4" s="6"/>
      <c r="AM4" s="3">
        <f>SUM(J4,N4,R4,V4)</f>
        <v>0</v>
      </c>
      <c r="AP4" s="2" t="e">
        <f>1/I4</f>
        <v>#DIV/0!</v>
      </c>
      <c r="AQ4" s="2" t="b">
        <f>IF(I4&gt;=5,1/I4)</f>
        <v>0</v>
      </c>
    </row>
    <row r="5" spans="2:51" ht="30" customHeight="1" x14ac:dyDescent="0.25">
      <c r="B5" s="128" t="s">
        <v>93</v>
      </c>
      <c r="C5" s="129"/>
      <c r="E5" s="120" t="s">
        <v>104</v>
      </c>
      <c r="F5" s="23" t="s">
        <v>8</v>
      </c>
      <c r="G5" s="61"/>
      <c r="H5" s="44"/>
      <c r="I5" s="44"/>
      <c r="J5" s="82" t="str">
        <f>IF(OR(G5="",H5="",I5=""),"",IF(AND(G5="50 ile 100 arası (50 ve 100 dahil)",I5=1),H5*0.3*1*1*30,IF(AND(G5="50 ile 100 arası (50 ve 100 dahil)",I5=2),H5*0.3*1*0.8*30,IF(AND(G5="50 ile 100 arası (50 ve 100 dahil)",I5=3),H5*0.3*1*0.6*30,IF(AND(G5="50 ile 100 arası (50 ve 100 dahil)",I5=4),H5*0.3*1*0.45*30,IF(AND(G5="50 ile 100 arası (50 ve 100 dahil)",I5&gt;=5),H5*0.3*1*1/I5*30,IF(AND(G5="25 ile 50 arası (25 dahil 50 hariç)",I5=1),H5*0.3*0.8*1*30,IF(AND(G5="25 ile 50 arası (25 dahil 50 hariç)",I5=2),H5*0.3*0.8*0.8*30,IF(AND(G5="25 ile 50 arası (25 dahil 50 hariç)",I5=3),H5*0.3*0.8*0.6*30,IF(AND(G5="25 ile 50 arası (25 dahil 50 hariç)",I5=4),H5*0.3*0.8*0.45*30,IF(AND(G5="25 ile 50 arası (25 dahil 50 hariç)",I5&gt;=5),H5*0.3*0.8*1/I5*30,IF(AND(G5="0 ile 25 arası (0 dahil 25 hariç)",I5=1),H5*0.3*0.4*1*30,IF(AND(G5="0 ile 25 arası (0 dahil 25 hariç)",I5=2),H5*0.3*0.4*0.8*30,IF(AND(G5="0 ile 25 arası (0 dahil 25 hariç)",I5=3),H5*0.3*0.4*0.6*30,IF(AND(G5="0 ile 25 arası (0 dahil 25 hariç)",I5=4),H5*0.3*0.4*0.45*30,IF(AND(G5="0 ile 25 arası (0 dahil 25 hariç)",I5&gt;=5),H5*0.3*0.4*1/I5*30))))))))))))))))</f>
        <v/>
      </c>
      <c r="K5" s="61"/>
      <c r="L5" s="44"/>
      <c r="M5" s="44"/>
      <c r="N5" s="82" t="str">
        <f>IF(OR(K5="",L5="",M5=""),"",IF(AND(K5="50 ile 100 arası (50 ve 100 dahil)",M5=1),L5*0.3*1*1*30,IF(AND(K5="50 ile 100 arası (50 ve 100 dahil)",M5=2),L5*0.3*1*0.8*30,IF(AND(K5="50 ile 100 arası (50 ve 100 dahil)",M5=3),L5*0.3*1*0.6*30,IF(AND(K5="50 ile 100 arası (50 ve 100 dahil)",M5=4),L5*0.3*1*0.45*30,IF(AND(K5="50 ile 100 arası (50 ve 100 dahil)",M5&gt;=5),L5*0.3*1*1/M5*30,IF(AND(K5="25 ile 50 arası (25 dahil 50 hariç)",M5=1),L5*0.3*0.8*1*30,IF(AND(K5="25 ile 50 arası (25 dahil 50 hariç)",M5=2),L5*0.3*0.8*0.8*30,IF(AND(K5="25 ile 50 arası (25 dahil 50 hariç)",M5=3),L5*0.3*0.8*0.6*30,IF(AND(K5="25 ile 50 arası (25 dahil 50 hariç)",M5=4),L5*0.3*0.8*0.45*30,IF(AND(K5="25 ile 50 arası (25 dahil 50 hariç)",M5&gt;=5),L5*0.3*0.8*1/M5*30,IF(AND(K5="0 ile 25 arası (0 dahil 25 hariç)",M5=1),L5*0.3*0.4*1*30,IF(AND(K5="0 ile 25 arası (0 dahil 25 hariç)",M5=2),L5*0.3*0.4*0.8*30,IF(AND(K5="0 ile 25 arası (0 dahil 25 hariç)",M5=3),L5*0.3*0.4*0.6*30,IF(AND(K5="0 ile 25 arası (0 dahil 25 hariç)",M5=4),L5*0.3*0.4*0.45*30,IF(AND(K5="0 ile 25 arası (0 dahil 25 hariç)",M5&gt;=5),L5*0.3*0.4*1/M5*30))))))))))))))))</f>
        <v/>
      </c>
      <c r="O5" s="61"/>
      <c r="P5" s="44"/>
      <c r="Q5" s="44"/>
      <c r="R5" s="82" t="str">
        <f>IF(OR(O5="",P5="",Q5=""),"",IF(AND(O5="50 ile 100 arası (50 ve 100 dahil)",Q5=1),P5*0.3*1*1*30,IF(AND(O5="50 ile 100 arası (50 ve 100 dahil)",Q5=2),P5*0.3*1*0.8*30,IF(AND(O5="50 ile 100 arası (50 ve 100 dahil)",Q5=3),P5*0.3*1*0.6*30,IF(AND(O5="50 ile 100 arası (50 ve 100 dahil)",Q5=4),P5*0.3*1*0.45*30,IF(AND(O5="50 ile 100 arası (50 ve 100 dahil)",Q5&gt;=5),P5*0.3*1*1/Q5*30,IF(AND(O5="25 ile 50 arası (25 dahil 50 hariç)",Q5=1),P5*0.3*0.8*1*30,IF(AND(O5="25 ile 50 arası (25 dahil 50 hariç)",Q5=2),P5*0.3*0.8*0.8*30,IF(AND(O5="25 ile 50 arası (25 dahil 50 hariç)",Q5=3),P5*0.3*0.8*0.6*30,IF(AND(O5="25 ile 50 arası (25 dahil 50 hariç)",Q5=4),P5*0.3*0.8*0.45*30,IF(AND(O5="25 ile 50 arası (25 dahil 50 hariç)",Q5&gt;=5),P5*0.3*0.8*1/Q5*30,IF(AND(O5="0 ile 25 arası (0 dahil 25 hariç)",Q5=1),P5*0.3*0.4*1*30,IF(AND(O5="0 ile 25 arası (0 dahil 25 hariç)",Q5=2),P5*0.3*0.4*0.8*30,IF(AND(O5="0 ile 25 arası (0 dahil 25 hariç)",Q5=3),P5*0.3*0.4*0.6*30,IF(AND(O5="0 ile 25 arası (0 dahil 25 hariç)",Q5=4),P5*0.3*0.4*0.45*30,IF(AND(O5="0 ile 25 arası (0 dahil 25 hariç)",Q5&gt;=5),P5*0.3*0.4*1/Q5*30))))))))))))))))</f>
        <v/>
      </c>
      <c r="S5" s="61"/>
      <c r="T5" s="44"/>
      <c r="U5" s="44"/>
      <c r="V5" s="25" t="str">
        <f>IF(OR(S5="",T5="",U5=""),"",IF(AND(S5="50 ile 100 arası (50 ve 100 dahil)",U5=1),T5*0.3*1*1*30,IF(AND(S5="50 ile 100 arası (50 ve 100 dahil)",U5=2),T5*0.3*1*0.8*30,IF(AND(S5="50 ile 100 arası (50 ve 100 dahil)",U5=3),T5*0.3*1*0.6*30,IF(AND(S5="50 ile 100 arası (50 ve 100 dahil)",U5=4),T5*0.3*1*0.45*30,IF(AND(S5="50 ile 100 arası (50 ve 100 dahil)",U5&gt;=5),T5*0.3*1*1/U5*30,IF(AND(S5="25 ile 50 arası (25 dahil 50 hariç)",U5=1),T5*0.3*0.8*1*30,IF(AND(S5="25 ile 50 arası (25 dahil 50 hariç)",U5=2),T5*0.3*0.8*0.8*30,IF(AND(S5="25 ile 50 arası (25 dahil 50 hariç)",U5=3),T5*0.3*0.8*0.6*30,IF(AND(S5="25 ile 50 arası (25 dahil 50 hariç)",U5=4),T5*0.3*0.8*0.45*30,IF(AND(S5="25 ile 50 arası (25 dahil 50 hariç)",U5&gt;=5),T5*0.3*0.8*1/U5*30,IF(AND(S5="0 ile 25 arası (0 dahil 25 hariç)",U5=1),T5*0.3*0.4*1*30,IF(AND(S5="0 ile 25 arası (0 dahil 25 hariç)",U5=2),T5*0.3*0.4*0.8*30,IF(AND(S5="0 ile 25 arası (0 dahil 25 hariç)",U5=3),T5*0.3*0.4*0.6*30,IF(AND(S5="0 ile 25 arası (0 dahil 25 hariç)",U5=4),T5*0.3*0.4*0.45*30,IF(AND(S5="0 ile 25 arası (0 dahil 25 hariç)",U5&gt;=5),T5*0.3*0.4*1/U5*30))))))))))))))))</f>
        <v/>
      </c>
      <c r="AM5" s="3">
        <f t="shared" ref="AM5:AM21" si="0">SUM(J5,N5,R5,V5)</f>
        <v>0</v>
      </c>
      <c r="AP5" s="2">
        <v>1</v>
      </c>
      <c r="AQ5" s="2">
        <v>2</v>
      </c>
      <c r="AR5" s="2">
        <v>3</v>
      </c>
      <c r="AS5" s="2">
        <v>4</v>
      </c>
      <c r="AT5" s="2">
        <v>5</v>
      </c>
      <c r="AU5" s="2">
        <v>6</v>
      </c>
      <c r="AV5" s="2">
        <v>7</v>
      </c>
      <c r="AW5" s="2">
        <v>8</v>
      </c>
      <c r="AX5" s="2">
        <v>9</v>
      </c>
      <c r="AY5" s="2">
        <v>10</v>
      </c>
    </row>
    <row r="6" spans="2:51" ht="30" customHeight="1" x14ac:dyDescent="0.25">
      <c r="B6" s="99" t="s">
        <v>94</v>
      </c>
      <c r="C6" s="100"/>
      <c r="E6" s="121"/>
      <c r="F6" s="23" t="s">
        <v>9</v>
      </c>
      <c r="G6" s="56"/>
      <c r="H6" s="44"/>
      <c r="I6" s="44"/>
      <c r="J6" s="82" t="str">
        <f>IF(OR(H6="",I6=""),"",IF(I6=1,1*20*H6*0.3,IF(I6=2,0.8*20*H6*0.3,IF(I6=3,0.6*20*H6*0.3,IF(I6=4,0.45*20*H6*0.3,IF(I6&gt;=5,1/I6*20*H6*0.3))))))</f>
        <v/>
      </c>
      <c r="K6" s="56"/>
      <c r="L6" s="44"/>
      <c r="M6" s="44"/>
      <c r="N6" s="82" t="str">
        <f>IF(OR(L6="",M6=""),"",IF(M6=1,1*20*L6*0.3,IF(M6=2,0.8*20*L6*0.3,IF(M6=3,0.6*20*L6*0.3,IF(M6=4,0.45*20*L6*0.3,IF(M6&gt;=5,1/M6*20*L6*0.3))))))</f>
        <v/>
      </c>
      <c r="O6" s="56"/>
      <c r="P6" s="44"/>
      <c r="Q6" s="44"/>
      <c r="R6" s="82" t="str">
        <f>IF(OR(P6="",Q6=""),"",IF(Q6=1,1*20*P6*0.3,IF(Q6=2,0.8*20*P6*0.3,IF(Q6=3,0.6*20*P6*0.3,IF(Q6=4,0.45*20*P6*0.3,IF(Q6&gt;=5,1/Q6*20*P6*0.3))))))</f>
        <v/>
      </c>
      <c r="S6" s="56"/>
      <c r="T6" s="44"/>
      <c r="U6" s="44"/>
      <c r="V6" s="25" t="str">
        <f>IF(OR(T6="",U6=""),"",IF(U6=1,1*20*T6*0.3,IF(U6=2,0.8*20*T6*0.3,IF(U6=3,0.6*20*T6*0.3,IF(U6=4,0.45*20*T6*0.3,IF(U6&gt;=5,1/U6*20*T6*0.3))))))</f>
        <v/>
      </c>
      <c r="AM6" s="3">
        <f t="shared" si="0"/>
        <v>0</v>
      </c>
    </row>
    <row r="7" spans="2:51" ht="30" customHeight="1" x14ac:dyDescent="0.25">
      <c r="B7" s="99" t="s">
        <v>95</v>
      </c>
      <c r="C7" s="100"/>
      <c r="E7" s="121"/>
      <c r="F7" s="23" t="s">
        <v>10</v>
      </c>
      <c r="G7" s="56"/>
      <c r="H7" s="44"/>
      <c r="I7" s="44"/>
      <c r="J7" s="82" t="str">
        <f>IF(OR(H7="",I7=""),"",IF(I7=1,1*10*H7*0.3,IF(I7=2,0.8*10*H7*0.3,IF(I7=3,0.6*10*H7*0.3,IF(I7=4,0.45*10*H7*0.3,IF(I7&gt;=5,1/I7*10*H7*0.3))))))</f>
        <v/>
      </c>
      <c r="K7" s="56"/>
      <c r="L7" s="44"/>
      <c r="M7" s="44"/>
      <c r="N7" s="82" t="str">
        <f>IF(OR(L7="",M7=""),"",IF(M7=1,1*10*L7*0.3,IF(M7=2,0.8*10*L7*0.3,IF(M7=3,0.6*10*L7*0.3,IF(M7=4,0.45*10*L7*0.3,IF(M7&gt;=5,1/M7*10*L7*0.3))))))</f>
        <v/>
      </c>
      <c r="O7" s="56"/>
      <c r="P7" s="44"/>
      <c r="Q7" s="44"/>
      <c r="R7" s="82" t="str">
        <f>IF(OR(P7="",Q7=""),"",IF(Q7=1,1*10*P7*0.3,IF(Q7=2,0.8*10*P7*0.3,IF(Q7=3,0.6*10*P7*0.3,IF(Q7=4,0.45*10*P7*0.3,IF(Q7&gt;=5,1/Q7*10*P7*0.3))))))</f>
        <v/>
      </c>
      <c r="S7" s="56"/>
      <c r="T7" s="44"/>
      <c r="U7" s="44"/>
      <c r="V7" s="25" t="str">
        <f>IF(OR(T7="",U7=""),"",IF(U7=1,1*10*T7*0.3,IF(U7=2,0.8*10*T7*0.3,IF(U7=3,0.6*10*T7*0.3,IF(U7=4,0.45*10*T7*0.3,IF(U7&gt;=5,1/U7*10*T7*0.3))))))</f>
        <v/>
      </c>
      <c r="AM7" s="3">
        <f t="shared" si="0"/>
        <v>0</v>
      </c>
    </row>
    <row r="8" spans="2:51" ht="30" customHeight="1" x14ac:dyDescent="0.25">
      <c r="B8" s="99" t="s">
        <v>96</v>
      </c>
      <c r="C8" s="100"/>
      <c r="E8" s="121"/>
      <c r="F8" s="23" t="s">
        <v>11</v>
      </c>
      <c r="G8" s="56"/>
      <c r="H8" s="44"/>
      <c r="I8" s="44"/>
      <c r="J8" s="82" t="str">
        <f>IF(OR(H8="",I8=""),"",IF(I8=1,1*15*H8*0.3,IF(I8=2,0.8*15*H8*0.3,IF(I8=3,0.6*15*H8*0.3,IF(I8=4,0.45*15*H8*0.3,IF(I8&gt;=5,1/I8*15*H8*0.3))))))</f>
        <v/>
      </c>
      <c r="K8" s="56"/>
      <c r="L8" s="44"/>
      <c r="M8" s="44"/>
      <c r="N8" s="82" t="str">
        <f>IF(OR(L8="",M8=""),"",IF(M8=1,1*15*L8*0.3,IF(M8=2,0.8*15*L8*0.3,IF(M8=3,0.6*15*L8*0.3,IF(M8=4,0.45*15*L8*0.3,IF(M8&gt;=5,1/M8*15*L8*0.3))))))</f>
        <v/>
      </c>
      <c r="O8" s="56"/>
      <c r="P8" s="44"/>
      <c r="Q8" s="44"/>
      <c r="R8" s="82" t="str">
        <f>IF(OR(P8="",Q8=""),"",IF(Q8=1,1*15*P8*0.3,IF(Q8=2,0.8*15*P8*0.3,IF(Q8=3,0.6*15*P8*0.3,IF(Q8=4,0.45*15*P8*0.3,IF(Q8&gt;=5,1/Q8*15*P8*0.3))))))</f>
        <v/>
      </c>
      <c r="S8" s="56"/>
      <c r="T8" s="44"/>
      <c r="U8" s="44"/>
      <c r="V8" s="25" t="str">
        <f>IF(OR(T8="",U8=""),"",IF(U8=1,1*15*T8*0.3,IF(U8=2,0.8*15*T8*0.3,IF(U8=3,0.6*15*T8*0.3,IF(U8=4,0.45*15*T8*0.3,IF(U8&gt;=5,1/U8*15*T8*0.3))))))</f>
        <v/>
      </c>
      <c r="AM8" s="3">
        <f t="shared" si="0"/>
        <v>0</v>
      </c>
    </row>
    <row r="9" spans="2:51" ht="30" customHeight="1" x14ac:dyDescent="0.25">
      <c r="B9" s="99" t="s">
        <v>97</v>
      </c>
      <c r="C9" s="100"/>
      <c r="E9" s="121"/>
      <c r="F9" s="23" t="s">
        <v>12</v>
      </c>
      <c r="G9" s="56"/>
      <c r="H9" s="44"/>
      <c r="I9" s="44"/>
      <c r="J9" s="82" t="str">
        <f>IF(OR(H9="",I9=""),"",IF(I9=1,1*15*H9*0.3,IF(I9=2,0.8*15*H9*0.3,IF(I9=3,0.6*15*H9*0.3,IF(I9=4,0.45*15*H9*0.3,IF(I9&gt;=5,1/I9*15*H9*0.3))))))</f>
        <v/>
      </c>
      <c r="K9" s="56"/>
      <c r="L9" s="44"/>
      <c r="M9" s="44"/>
      <c r="N9" s="82" t="str">
        <f>IF(OR(L9="",M9=""),"",IF(M9=1,1*15*L9*0.3,IF(M9=2,0.8*15*L9*0.3,IF(M9=3,0.6*15*L9*0.3,IF(M9=4,0.45*15*L9*0.3,IF(M9&gt;=5,1/M9*15*L9*0.3))))))</f>
        <v/>
      </c>
      <c r="O9" s="56"/>
      <c r="P9" s="44"/>
      <c r="Q9" s="44"/>
      <c r="R9" s="82" t="str">
        <f>IF(OR(P9="",Q9=""),"",IF(Q9=1,1*15*P9*0.3,IF(Q9=2,0.8*15*P9*0.3,IF(Q9=3,0.6*15*P9*0.3,IF(Q9=4,0.45*15*P9*0.3,IF(Q9&gt;=5,1/Q9*15*P9*0.3))))))</f>
        <v/>
      </c>
      <c r="S9" s="56"/>
      <c r="T9" s="44"/>
      <c r="U9" s="44"/>
      <c r="V9" s="25" t="str">
        <f>IF(OR(T9="",U9=""),"",IF(U9=1,1*15*T9*0.3,IF(U9=2,0.8*15*T9*0.3,IF(U9=3,0.6*15*T9*0.3,IF(U9=4,0.45*15*T9*0.3,IF(U9&gt;=5,1/U9*15*T9*0.3))))))</f>
        <v/>
      </c>
      <c r="AM9" s="3">
        <f t="shared" si="0"/>
        <v>0</v>
      </c>
    </row>
    <row r="10" spans="2:51" ht="30" customHeight="1" x14ac:dyDescent="0.25">
      <c r="B10" s="99" t="s">
        <v>98</v>
      </c>
      <c r="C10" s="100"/>
      <c r="E10" s="121"/>
      <c r="F10" s="23" t="s">
        <v>13</v>
      </c>
      <c r="G10" s="56"/>
      <c r="H10" s="44"/>
      <c r="I10" s="55"/>
      <c r="J10" s="82" t="str">
        <f>IF(H10="","",H10*25*0.3)</f>
        <v/>
      </c>
      <c r="K10" s="56"/>
      <c r="L10" s="44"/>
      <c r="M10" s="55"/>
      <c r="N10" s="82" t="str">
        <f>IF(L10="","",L10*25*0.3)</f>
        <v/>
      </c>
      <c r="O10" s="56"/>
      <c r="P10" s="44"/>
      <c r="Q10" s="55"/>
      <c r="R10" s="82" t="str">
        <f>IF(P10="","",P10*25*0.3)</f>
        <v/>
      </c>
      <c r="S10" s="56"/>
      <c r="T10" s="44"/>
      <c r="U10" s="55"/>
      <c r="V10" s="25" t="str">
        <f>IF(T10="","",T10*25*0.3)</f>
        <v/>
      </c>
      <c r="AM10" s="3">
        <f t="shared" si="0"/>
        <v>0</v>
      </c>
    </row>
    <row r="11" spans="2:51" ht="30" customHeight="1" x14ac:dyDescent="0.25">
      <c r="B11" s="99" t="s">
        <v>99</v>
      </c>
      <c r="C11" s="100"/>
      <c r="E11" s="121"/>
      <c r="F11" s="23" t="s">
        <v>14</v>
      </c>
      <c r="G11" s="56"/>
      <c r="H11" s="44"/>
      <c r="I11" s="55"/>
      <c r="J11" s="82" t="str">
        <f>IF(H11="","",H11*15*0.3)</f>
        <v/>
      </c>
      <c r="K11" s="56"/>
      <c r="L11" s="44"/>
      <c r="M11" s="55"/>
      <c r="N11" s="82" t="str">
        <f>IF(L11="","",L11*15*0.3)</f>
        <v/>
      </c>
      <c r="O11" s="56"/>
      <c r="P11" s="44"/>
      <c r="Q11" s="55"/>
      <c r="R11" s="82" t="str">
        <f>IF(P11="","",P11*15*0.3)</f>
        <v/>
      </c>
      <c r="S11" s="56"/>
      <c r="T11" s="44"/>
      <c r="U11" s="55"/>
      <c r="V11" s="25" t="str">
        <f>IF(T11="","",T11*15*0.3)</f>
        <v/>
      </c>
      <c r="AM11" s="3">
        <f t="shared" si="0"/>
        <v>0</v>
      </c>
    </row>
    <row r="12" spans="2:51" ht="30" customHeight="1" x14ac:dyDescent="0.25">
      <c r="B12" s="99" t="s">
        <v>100</v>
      </c>
      <c r="C12" s="100"/>
      <c r="E12" s="121"/>
      <c r="F12" s="23" t="s">
        <v>15</v>
      </c>
      <c r="G12" s="56"/>
      <c r="H12" s="44"/>
      <c r="I12" s="55"/>
      <c r="J12" s="82" t="str">
        <f>IF(H12="","",H12*10*0.3)</f>
        <v/>
      </c>
      <c r="K12" s="56"/>
      <c r="L12" s="44"/>
      <c r="M12" s="55"/>
      <c r="N12" s="82" t="str">
        <f>IF(L12="","",L12*10*0.3)</f>
        <v/>
      </c>
      <c r="O12" s="56"/>
      <c r="P12" s="44"/>
      <c r="Q12" s="55"/>
      <c r="R12" s="82" t="str">
        <f>IF(P12="","",P12*10*0.3)</f>
        <v/>
      </c>
      <c r="S12" s="56"/>
      <c r="T12" s="44"/>
      <c r="U12" s="55"/>
      <c r="V12" s="25" t="str">
        <f>IF(T12="","",T12*10*0.3)</f>
        <v/>
      </c>
      <c r="AM12" s="3">
        <f t="shared" si="0"/>
        <v>0</v>
      </c>
    </row>
    <row r="13" spans="2:51" ht="30" customHeight="1" x14ac:dyDescent="0.25">
      <c r="B13" s="101"/>
      <c r="C13" s="102"/>
      <c r="E13" s="121"/>
      <c r="F13" s="23" t="s">
        <v>16</v>
      </c>
      <c r="G13" s="56"/>
      <c r="H13" s="44"/>
      <c r="I13" s="55"/>
      <c r="J13" s="82" t="str">
        <f>IF(H13="","",H13*10*0.3)</f>
        <v/>
      </c>
      <c r="K13" s="56"/>
      <c r="L13" s="44"/>
      <c r="M13" s="55"/>
      <c r="N13" s="82" t="str">
        <f>IF(L13="","",L13*10*0.3)</f>
        <v/>
      </c>
      <c r="O13" s="56"/>
      <c r="P13" s="44"/>
      <c r="Q13" s="55"/>
      <c r="R13" s="82" t="str">
        <f>IF(P13="","",P13*10*0.3)</f>
        <v/>
      </c>
      <c r="S13" s="56"/>
      <c r="T13" s="44"/>
      <c r="U13" s="55"/>
      <c r="V13" s="25" t="str">
        <f>IF(T13="","",T13*10*0.3)</f>
        <v/>
      </c>
      <c r="AM13" s="3">
        <f t="shared" si="0"/>
        <v>0</v>
      </c>
    </row>
    <row r="14" spans="2:51" ht="30" customHeight="1" x14ac:dyDescent="0.25">
      <c r="E14" s="121"/>
      <c r="F14" s="23" t="s">
        <v>17</v>
      </c>
      <c r="G14" s="56"/>
      <c r="H14" s="44"/>
      <c r="I14" s="44"/>
      <c r="J14" s="82" t="str">
        <f>IF(OR(H14="",I14=""),"",IF(I14=1,1*100*H14*0.3,IF(I14=2,0.8*100*H14*0.3,IF(I14=3,0.6*100*H14*0.3,IF(I14=4,0.45*100*H14*0.3,IF(I14&gt;=5,1/I14*100*H14*0.3))))))</f>
        <v/>
      </c>
      <c r="K14" s="56"/>
      <c r="L14" s="44"/>
      <c r="M14" s="44"/>
      <c r="N14" s="82" t="str">
        <f>IF(OR(L14="",M14=""),"",IF(M14=1,1*100*L14*0.3,IF(M14=2,0.8*100*L14*0.3,IF(M14=3,0.6*100*L14*0.3,IF(M14=4,0.45*100*L14*0.3,IF(M14&gt;=5,1/M14*100*L14*0.3))))))</f>
        <v/>
      </c>
      <c r="O14" s="56"/>
      <c r="P14" s="44"/>
      <c r="Q14" s="44"/>
      <c r="R14" s="82" t="str">
        <f>IF(OR(P14="",Q14=""),"",IF(Q14=1,1*100*P14*0.3,IF(Q14=2,0.8*100*P14*0.3,IF(Q14=3,0.6*100*P14*0.3,IF(Q14=4,0.45*100*P14*0.3,IF(Q14&gt;=5,1/Q14*100*P14*0.3))))))</f>
        <v/>
      </c>
      <c r="S14" s="56"/>
      <c r="T14" s="44"/>
      <c r="U14" s="44"/>
      <c r="V14" s="25" t="str">
        <f>IF(OR(T14="",U14=""),"",IF(U14=1,1*100*T14*0.3,IF(U14=2,0.8*100*T14*0.3,IF(U14=3,0.6*100*T14*0.3,IF(U14=4,0.45*100*T14*0.3,IF(U14&gt;=5,1/U14*100*T14*0.3))))))</f>
        <v/>
      </c>
      <c r="AM14" s="3">
        <f t="shared" si="0"/>
        <v>0</v>
      </c>
    </row>
    <row r="15" spans="2:51" ht="30" customHeight="1" x14ac:dyDescent="0.25">
      <c r="E15" s="121"/>
      <c r="F15" s="23" t="s">
        <v>18</v>
      </c>
      <c r="G15" s="56"/>
      <c r="H15" s="44"/>
      <c r="I15" s="44"/>
      <c r="J15" s="82" t="str">
        <f>IF(OR(H15="",I15=""),"",IF(I15=1,1*60*H15*0.3,IF(I15=2,0.8*60*H15*0.3,IF(I15=3,0.6*60*H15*0.3,IF(I15=4,0.45*60*H15*0.3,IF(I15&gt;=5,1/I15*60*H15*0.3))))))</f>
        <v/>
      </c>
      <c r="K15" s="56"/>
      <c r="L15" s="44"/>
      <c r="M15" s="44"/>
      <c r="N15" s="82" t="str">
        <f>IF(OR(L15="",M15=""),"",IF(M15=1,1*60*L15*0.3,IF(M15=2,0.8*60*L15*0.3,IF(M15=3,0.6*60*L15*0.3,IF(M15=4,0.45*60*L15*0.3,IF(M15&gt;=5,1/M15*60*L15*0.3))))))</f>
        <v/>
      </c>
      <c r="O15" s="56"/>
      <c r="P15" s="44"/>
      <c r="Q15" s="44"/>
      <c r="R15" s="82" t="str">
        <f>IF(OR(P15="",Q15=""),"",IF(Q15=1,1*60*P15*0.3,IF(Q15=2,0.8*60*P15*0.3,IF(Q15=3,0.6*60*P15*0.3,IF(Q15=4,0.45*60*P15*0.3,IF(Q15&gt;=5,1/Q15*60*P15*0.3))))))</f>
        <v/>
      </c>
      <c r="S15" s="56"/>
      <c r="T15" s="44"/>
      <c r="U15" s="44"/>
      <c r="V15" s="25" t="str">
        <f>IF(OR(T15="",U15=""),"",IF(U15=1,1*60*T15*0.3,IF(U15=2,0.8*60*T15*0.3,IF(U15=3,0.6*60*T15*0.3,IF(U15=4,0.45*60*T15*0.3,IF(U15&gt;=5,1/U15*60*T15*0.3))))))</f>
        <v/>
      </c>
      <c r="AM15" s="3">
        <f t="shared" si="0"/>
        <v>0</v>
      </c>
    </row>
    <row r="16" spans="2:51" ht="30" customHeight="1" x14ac:dyDescent="0.25">
      <c r="E16" s="121"/>
      <c r="F16" s="23" t="s">
        <v>19</v>
      </c>
      <c r="G16" s="56"/>
      <c r="H16" s="44"/>
      <c r="I16" s="44"/>
      <c r="J16" s="82" t="str">
        <f>IF(OR(H16="",I16=""),"",IF(I16=1,1*25*H16*0.3,IF(I16=2,0.8*25*H16*0.3,IF(I16=3,0.6*25*H16*0.3,IF(I16=4,0.45*25*H16*0.3,IF(I16&gt;=5,1/I16*25*H16*0.3))))))</f>
        <v/>
      </c>
      <c r="K16" s="56"/>
      <c r="L16" s="44"/>
      <c r="M16" s="44"/>
      <c r="N16" s="82" t="str">
        <f>IF(OR(L16="",M16=""),"",IF(M16=1,1*25*L16*0.3,IF(M16=2,0.8*25*L16*0.3,IF(M16=3,0.6*25*L16*0.3,IF(M16=4,0.45*25*L16*0.3,IF(M16&gt;=5,1/M16*25*L16*0.3))))))</f>
        <v/>
      </c>
      <c r="O16" s="56"/>
      <c r="P16" s="44"/>
      <c r="Q16" s="44"/>
      <c r="R16" s="82" t="str">
        <f>IF(OR(P16="",Q16=""),"",IF(Q16=1,1*25*P16*0.3,IF(Q16=2,0.8*25*P16*0.3,IF(Q16=3,0.6*25*P16*0.3,IF(Q16=4,0.45*25*P16*0.3,IF(Q16&gt;=5,1/Q16*25*P16*0.3))))))</f>
        <v/>
      </c>
      <c r="S16" s="56"/>
      <c r="T16" s="44"/>
      <c r="U16" s="44"/>
      <c r="V16" s="25" t="str">
        <f>IF(OR(T16="",U16=""),"",IF(U16=1,1*25*T16*0.3,IF(U16=2,0.8*25*T16*0.3,IF(U16=3,0.6*25*T16*0.3,IF(U16=4,0.45*25*T16*0.3,IF(U16&gt;=5,1/U16*25*T16*0.3))))))</f>
        <v/>
      </c>
      <c r="AM16" s="3">
        <f t="shared" si="0"/>
        <v>0</v>
      </c>
    </row>
    <row r="17" spans="5:40" ht="30" customHeight="1" x14ac:dyDescent="0.25">
      <c r="E17" s="121"/>
      <c r="F17" s="23" t="s">
        <v>20</v>
      </c>
      <c r="G17" s="56"/>
      <c r="H17" s="44"/>
      <c r="I17" s="44"/>
      <c r="J17" s="82" t="str">
        <f>IF(OR(H17="",I17=""),"",IF(I17=1,1*50*H17*0.3,IF(I17=2,0.8*50*H17*0.3,IF(I17=3,0.6*50*H17*0.3,IF(I17=4,0.45*50*H17*0.3,IF(I17&gt;=5,1/I17*50*H17*0.3))))))</f>
        <v/>
      </c>
      <c r="K17" s="56"/>
      <c r="L17" s="44"/>
      <c r="M17" s="44"/>
      <c r="N17" s="82" t="str">
        <f>IF(OR(L17="",M17=""),"",IF(M17=1,1*50*L17*0.3,IF(M17=2,0.8*50*L17*0.3,IF(M17=3,0.6*50*L17*0.3,IF(M17=4,0.45*50*L17*0.3,IF(M17&gt;=5,1/M17*50*L17*0.3))))))</f>
        <v/>
      </c>
      <c r="O17" s="56"/>
      <c r="P17" s="44"/>
      <c r="Q17" s="44"/>
      <c r="R17" s="82" t="str">
        <f>IF(OR(P17="",Q17=""),"",IF(Q17=1,1*50*P17*0.3,IF(Q17=2,0.8*50*P17*0.3,IF(Q17=3,0.6*50*P17*0.3,IF(Q17=4,0.45*50*P17*0.3,IF(Q17&gt;=5,1/Q17*50*P17*0.3))))))</f>
        <v/>
      </c>
      <c r="S17" s="56"/>
      <c r="T17" s="44"/>
      <c r="U17" s="44"/>
      <c r="V17" s="25" t="str">
        <f>IF(OR(T17="",U17=""),"",IF(U17=1,1*50*T17*0.3,IF(U17=2,0.8*50*T17*0.3,IF(U17=3,0.6*50*T17*0.3,IF(U17=4,0.45*50*T17*0.3,IF(U17&gt;=5,1/U17*50*T17*0.3))))))</f>
        <v/>
      </c>
      <c r="AM17" s="3">
        <f t="shared" si="0"/>
        <v>0</v>
      </c>
    </row>
    <row r="18" spans="5:40" ht="30" customHeight="1" x14ac:dyDescent="0.25">
      <c r="E18" s="121"/>
      <c r="F18" s="23" t="s">
        <v>21</v>
      </c>
      <c r="G18" s="56"/>
      <c r="H18" s="44"/>
      <c r="I18" s="44"/>
      <c r="J18" s="82" t="str">
        <f>IF(OR(H18="",I18=""),"",IF(I18=1,1*15*H18*0.3,IF(I18=2,0.8*15*H18*0.3,IF(I18=3,0.6*15*H18*0.3,IF(I18=4,0.45*15*H18*0.3,IF(I18&gt;=5,1/I18*15*H18*0.3))))))</f>
        <v/>
      </c>
      <c r="K18" s="56"/>
      <c r="L18" s="44"/>
      <c r="M18" s="44"/>
      <c r="N18" s="82" t="str">
        <f>IF(OR(L18="",M18=""),"",IF(M18=1,1*15*L18*0.3,IF(M18=2,0.8*15*L18*0.3,IF(M18=3,0.6*15*L18*0.3,IF(M18=4,0.45*15*L18*0.3,IF(M18&gt;=5,1/M18*15*L18*0.3))))))</f>
        <v/>
      </c>
      <c r="O18" s="56"/>
      <c r="P18" s="44"/>
      <c r="Q18" s="44"/>
      <c r="R18" s="82" t="str">
        <f>IF(OR(P18="",Q18=""),"",IF(Q18=1,1*15*P18*0.3,IF(Q18=2,0.8*15*P18*0.3,IF(Q18=3,0.6*15*P18*0.3,IF(Q18=4,0.45*15*P18*0.3,IF(Q18&gt;=5,1/Q18*15*P18*0.3))))))</f>
        <v/>
      </c>
      <c r="S18" s="56"/>
      <c r="T18" s="44"/>
      <c r="U18" s="44"/>
      <c r="V18" s="25" t="str">
        <f>IF(OR(T18="",U18=""),"",IF(U18=1,1*15*T18*0.3,IF(U18=2,0.8*15*T18*0.3,IF(U18=3,0.6*15*T18*0.3,IF(U18=4,0.45*15*T18*0.3,IF(U18&gt;=5,1/U18*15*T18*0.3))))))</f>
        <v/>
      </c>
      <c r="AM18" s="3">
        <f t="shared" si="0"/>
        <v>0</v>
      </c>
    </row>
    <row r="19" spans="5:40" ht="30" customHeight="1" x14ac:dyDescent="0.25">
      <c r="E19" s="121"/>
      <c r="F19" s="23" t="s">
        <v>22</v>
      </c>
      <c r="G19" s="56"/>
      <c r="H19" s="59"/>
      <c r="I19" s="55"/>
      <c r="J19" s="55"/>
      <c r="K19" s="56"/>
      <c r="L19" s="55"/>
      <c r="M19" s="55"/>
      <c r="N19" s="55"/>
      <c r="O19" s="56"/>
      <c r="P19" s="55"/>
      <c r="Q19" s="55"/>
      <c r="R19" s="55"/>
      <c r="S19" s="56"/>
      <c r="T19" s="55"/>
      <c r="U19" s="55"/>
      <c r="V19" s="53"/>
      <c r="AM19" s="3">
        <f t="shared" si="0"/>
        <v>0</v>
      </c>
    </row>
    <row r="20" spans="5:40" ht="30" customHeight="1" x14ac:dyDescent="0.25">
      <c r="E20" s="121"/>
      <c r="F20" s="23" t="s">
        <v>23</v>
      </c>
      <c r="G20" s="56"/>
      <c r="H20" s="59"/>
      <c r="I20" s="55"/>
      <c r="J20" s="55"/>
      <c r="K20" s="56"/>
      <c r="L20" s="55"/>
      <c r="M20" s="55"/>
      <c r="N20" s="55"/>
      <c r="O20" s="56"/>
      <c r="P20" s="55"/>
      <c r="Q20" s="55"/>
      <c r="R20" s="55"/>
      <c r="S20" s="56"/>
      <c r="T20" s="55"/>
      <c r="U20" s="55"/>
      <c r="V20" s="53"/>
      <c r="AM20" s="3">
        <f t="shared" si="0"/>
        <v>0</v>
      </c>
    </row>
    <row r="21" spans="5:40" ht="30" customHeight="1" thickBot="1" x14ac:dyDescent="0.3">
      <c r="E21" s="122"/>
      <c r="F21" s="26" t="s">
        <v>24</v>
      </c>
      <c r="G21" s="57"/>
      <c r="H21" s="60"/>
      <c r="I21" s="58"/>
      <c r="J21" s="58"/>
      <c r="K21" s="57"/>
      <c r="L21" s="58"/>
      <c r="M21" s="58"/>
      <c r="N21" s="58"/>
      <c r="O21" s="57"/>
      <c r="P21" s="58"/>
      <c r="Q21" s="58"/>
      <c r="R21" s="58"/>
      <c r="S21" s="57"/>
      <c r="T21" s="58"/>
      <c r="U21" s="58"/>
      <c r="V21" s="54"/>
      <c r="AM21" s="3">
        <f t="shared" si="0"/>
        <v>0</v>
      </c>
    </row>
    <row r="22" spans="5:40" ht="30" customHeight="1" x14ac:dyDescent="0.25">
      <c r="AL22" s="3" t="s">
        <v>77</v>
      </c>
      <c r="AM22" s="3">
        <f>SUM(AM4:AM21)</f>
        <v>0</v>
      </c>
      <c r="AN22" s="3">
        <f>IF(AM22&gt;=30,30,AM22)</f>
        <v>0</v>
      </c>
    </row>
  </sheetData>
  <sheetProtection algorithmName="SHA-512" hashValue="xeLIamveHSn1HzwS1Xtr6C/M2+gNM1ManVkLfV8ji+zqSmrCzbNgCNlDQy2ziQU3z230x+lH5l8f+YQz0bOJTA==" saltValue="IA1sxOe/SJKeArdjfGJxQQ==" spinCount="100000" sheet="1" objects="1" scenarios="1"/>
  <mergeCells count="14">
    <mergeCell ref="E5:E21"/>
    <mergeCell ref="E3:F3"/>
    <mergeCell ref="B2:C2"/>
    <mergeCell ref="B3:C3"/>
    <mergeCell ref="B4:C4"/>
    <mergeCell ref="B5:C5"/>
    <mergeCell ref="B6:C6"/>
    <mergeCell ref="B7:C7"/>
    <mergeCell ref="B8:C8"/>
    <mergeCell ref="B9:C9"/>
    <mergeCell ref="B10:C10"/>
    <mergeCell ref="B11:C11"/>
    <mergeCell ref="B12:C12"/>
    <mergeCell ref="B13:C13"/>
  </mergeCells>
  <dataValidations count="3">
    <dataValidation type="list" allowBlank="1" showInputMessage="1" showErrorMessage="1" sqref="G4:G5 K4:K5 O4:O5 S4:S5">
      <formula1>$AO$3:$AR$3</formula1>
    </dataValidation>
    <dataValidation type="list" allowBlank="1" showInputMessage="1" showErrorMessage="1" prompt="Kaç tane" sqref="L4:L18 P4:P18 H4:H18 T4:T18">
      <formula1>$AO$5:$AY$5</formula1>
    </dataValidation>
    <dataValidation type="list" allowBlank="1" showInputMessage="1" showErrorMessage="1" prompt="Toplam kaç kişi ile yapıldı" sqref="U4:U9 U14:U18 Q14:Q18 I14:I18 I4:I9 M4:M9 Q4:Q9 M14:M18">
      <formula1>$AO$5:$AY$5</formula1>
    </dataValidation>
  </dataValidations>
  <hyperlinks>
    <hyperlink ref="B3:C3" location="'1-PROJE'!A1" display="PROJE"/>
    <hyperlink ref="B6:C6" location="'4-TASARIM'!A1" display="TASARIM"/>
    <hyperlink ref="B7:C7" location="'5-SERGİ'!A1" display="SERGİ"/>
    <hyperlink ref="B8:C8" location="'6-PATENT'!A1" display="PATENT"/>
    <hyperlink ref="B9:C9" location="'7-ATIF'!A1" display="ATIF"/>
    <hyperlink ref="B10:C10" location="'8-TEBLİĞ'!A1" display="TEBLİĞ"/>
    <hyperlink ref="B11:C11" location="'9-ÖDÜL'!A1" display="ÖDÜL"/>
    <hyperlink ref="B12:C12" location="SONUÇ!A1" display="HESAPLAMA"/>
    <hyperlink ref="B2:C2" location="ANASAYFA!A1" display="ANASAYFA"/>
    <hyperlink ref="B4:C4" location="'2-ARAŞTIRMA'!A1" display="ARAŞTIRMA"/>
  </hyperlink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dimension ref="B1:BN13"/>
  <sheetViews>
    <sheetView showRowColHeaders="0" topLeftCell="B2" zoomScaleNormal="100" workbookViewId="0">
      <selection activeCell="B12" sqref="B12:C12"/>
    </sheetView>
  </sheetViews>
  <sheetFormatPr defaultRowHeight="30" customHeight="1" x14ac:dyDescent="0.25"/>
  <cols>
    <col min="1" max="1" width="0" style="2" hidden="1" customWidth="1"/>
    <col min="2" max="2" width="9.140625" style="14"/>
    <col min="3" max="3" width="9.140625" style="15"/>
    <col min="4" max="4" width="2.7109375" style="2" customWidth="1"/>
    <col min="5" max="5" width="25.28515625" style="3" customWidth="1"/>
    <col min="6" max="6" width="58.42578125" style="2" customWidth="1"/>
    <col min="7" max="7" width="9.140625" style="3"/>
    <col min="8" max="27" width="9.140625" style="2"/>
    <col min="28" max="66" width="9.140625" style="2" hidden="1" customWidth="1"/>
    <col min="67" max="69" width="9.140625" style="2" customWidth="1"/>
    <col min="70" max="16384" width="9.140625" style="2"/>
  </cols>
  <sheetData>
    <row r="1" spans="2:66" ht="30" hidden="1" customHeight="1" x14ac:dyDescent="0.25"/>
    <row r="2" spans="2:66" ht="30" customHeight="1" thickBot="1" x14ac:dyDescent="0.3">
      <c r="B2" s="99" t="s">
        <v>101</v>
      </c>
      <c r="C2" s="100"/>
      <c r="G2" s="6"/>
      <c r="AB2" s="2" t="s">
        <v>56</v>
      </c>
      <c r="AC2" s="2" t="s">
        <v>55</v>
      </c>
      <c r="AE2" s="2">
        <v>1</v>
      </c>
      <c r="AF2" s="2">
        <v>2</v>
      </c>
      <c r="AG2" s="2">
        <v>3</v>
      </c>
      <c r="AH2" s="2">
        <v>4</v>
      </c>
      <c r="AI2" s="2">
        <v>5</v>
      </c>
      <c r="AJ2" s="2">
        <v>6</v>
      </c>
      <c r="AK2" s="2">
        <v>7</v>
      </c>
      <c r="AL2" s="2">
        <v>8</v>
      </c>
      <c r="AM2" s="2">
        <v>9</v>
      </c>
      <c r="AN2" s="2">
        <v>10</v>
      </c>
    </row>
    <row r="3" spans="2:66" ht="30" customHeight="1" x14ac:dyDescent="0.25">
      <c r="B3" s="99" t="s">
        <v>0</v>
      </c>
      <c r="C3" s="100"/>
      <c r="E3" s="123"/>
      <c r="F3" s="124"/>
      <c r="G3" s="19" t="s">
        <v>74</v>
      </c>
      <c r="H3" s="21" t="s">
        <v>54</v>
      </c>
      <c r="AB3" s="2">
        <f>IF(H4="",0,H4)</f>
        <v>0</v>
      </c>
      <c r="AC3" s="2">
        <f>IF(AB3&gt;=15,15,AB3)</f>
        <v>0</v>
      </c>
      <c r="AF3" s="2">
        <v>2</v>
      </c>
      <c r="AG3" s="2">
        <v>3</v>
      </c>
      <c r="AH3" s="2">
        <v>4</v>
      </c>
      <c r="AI3" s="2">
        <v>5</v>
      </c>
      <c r="AJ3" s="2">
        <v>6</v>
      </c>
      <c r="AK3" s="2">
        <v>7</v>
      </c>
      <c r="AL3" s="2">
        <v>8</v>
      </c>
      <c r="AM3" s="2">
        <v>9</v>
      </c>
      <c r="AN3" s="2">
        <v>10</v>
      </c>
      <c r="AO3" s="2">
        <v>11</v>
      </c>
      <c r="AP3" s="2">
        <v>12</v>
      </c>
      <c r="AQ3" s="2">
        <v>13</v>
      </c>
      <c r="AR3" s="2">
        <v>14</v>
      </c>
      <c r="AS3" s="2">
        <v>15</v>
      </c>
      <c r="AT3" s="2">
        <v>16</v>
      </c>
      <c r="AU3" s="2">
        <v>17</v>
      </c>
      <c r="AV3" s="2">
        <v>18</v>
      </c>
      <c r="AW3" s="2">
        <v>19</v>
      </c>
      <c r="AX3" s="2">
        <v>20</v>
      </c>
      <c r="AY3" s="2">
        <v>21</v>
      </c>
      <c r="AZ3" s="2">
        <v>22</v>
      </c>
      <c r="BA3" s="2">
        <v>23</v>
      </c>
      <c r="BB3" s="2">
        <v>24</v>
      </c>
      <c r="BC3" s="2">
        <v>25</v>
      </c>
      <c r="BD3" s="2">
        <v>26</v>
      </c>
      <c r="BE3" s="2">
        <v>27</v>
      </c>
      <c r="BF3" s="2">
        <v>28</v>
      </c>
      <c r="BG3" s="2">
        <v>29</v>
      </c>
      <c r="BH3" s="2">
        <v>30</v>
      </c>
      <c r="BI3" s="2">
        <v>31</v>
      </c>
      <c r="BJ3" s="2">
        <v>32</v>
      </c>
      <c r="BK3" s="2">
        <v>33</v>
      </c>
      <c r="BL3" s="2">
        <v>34</v>
      </c>
      <c r="BM3" s="2">
        <v>35</v>
      </c>
      <c r="BN3" s="2">
        <v>36</v>
      </c>
    </row>
    <row r="4" spans="2:66" ht="30" customHeight="1" x14ac:dyDescent="0.25">
      <c r="B4" s="126" t="s">
        <v>92</v>
      </c>
      <c r="C4" s="127"/>
      <c r="E4" s="78" t="s">
        <v>82</v>
      </c>
      <c r="F4" s="23" t="s">
        <v>25</v>
      </c>
      <c r="G4" s="44"/>
      <c r="H4" s="25" t="str">
        <f>IF(G4="","",15*0.15*G4)</f>
        <v/>
      </c>
    </row>
    <row r="5" spans="2:66" ht="30" customHeight="1" thickBot="1" x14ac:dyDescent="0.3">
      <c r="B5" s="133" t="s">
        <v>93</v>
      </c>
      <c r="C5" s="134"/>
      <c r="E5" s="81" t="s">
        <v>106</v>
      </c>
      <c r="F5" s="130"/>
      <c r="G5" s="131"/>
      <c r="H5" s="132"/>
    </row>
    <row r="6" spans="2:66" ht="30" customHeight="1" x14ac:dyDescent="0.25">
      <c r="B6" s="135" t="s">
        <v>94</v>
      </c>
      <c r="C6" s="136"/>
    </row>
    <row r="7" spans="2:66" ht="30" customHeight="1" x14ac:dyDescent="0.25">
      <c r="B7" s="99" t="s">
        <v>95</v>
      </c>
      <c r="C7" s="100"/>
    </row>
    <row r="8" spans="2:66" ht="30" customHeight="1" x14ac:dyDescent="0.25">
      <c r="B8" s="99" t="s">
        <v>96</v>
      </c>
      <c r="C8" s="100"/>
    </row>
    <row r="9" spans="2:66" ht="30" customHeight="1" x14ac:dyDescent="0.25">
      <c r="B9" s="99" t="s">
        <v>97</v>
      </c>
      <c r="C9" s="100"/>
    </row>
    <row r="10" spans="2:66" ht="30" customHeight="1" x14ac:dyDescent="0.25">
      <c r="B10" s="99" t="s">
        <v>98</v>
      </c>
      <c r="C10" s="100"/>
    </row>
    <row r="11" spans="2:66" ht="30" customHeight="1" x14ac:dyDescent="0.25">
      <c r="B11" s="99" t="s">
        <v>99</v>
      </c>
      <c r="C11" s="100"/>
    </row>
    <row r="12" spans="2:66" ht="30" customHeight="1" x14ac:dyDescent="0.25">
      <c r="B12" s="99" t="s">
        <v>100</v>
      </c>
      <c r="C12" s="100"/>
    </row>
    <row r="13" spans="2:66" ht="30" customHeight="1" x14ac:dyDescent="0.25">
      <c r="B13" s="101"/>
      <c r="C13" s="102"/>
    </row>
  </sheetData>
  <sheetProtection algorithmName="SHA-512" hashValue="Rx05pYqfTJmtx8I3J2AvnHdedMtThcK7EvBp+e+mD9481rCe9rBMgJMyYCiOizK9J/n99jIO+cn5C/cvTG+0jQ==" saltValue="ygYsx3KB1he/n1bxISLYSA==" spinCount="100000" sheet="1" objects="1" scenarios="1"/>
  <mergeCells count="14">
    <mergeCell ref="E3:F3"/>
    <mergeCell ref="F5:H5"/>
    <mergeCell ref="B13:C13"/>
    <mergeCell ref="B2:C2"/>
    <mergeCell ref="B3:C3"/>
    <mergeCell ref="B4:C4"/>
    <mergeCell ref="B5:C5"/>
    <mergeCell ref="B6:C6"/>
    <mergeCell ref="B7:C7"/>
    <mergeCell ref="B8:C8"/>
    <mergeCell ref="B9:C9"/>
    <mergeCell ref="B10:C10"/>
    <mergeCell ref="B11:C11"/>
    <mergeCell ref="B12:C12"/>
  </mergeCells>
  <dataValidations count="1">
    <dataValidation type="list" allowBlank="1" showInputMessage="1" showErrorMessage="1" prompt="Kaç tane" sqref="G4">
      <formula1>$AD$2:$AN$2</formula1>
    </dataValidation>
  </dataValidations>
  <hyperlinks>
    <hyperlink ref="B3:C3" location="'1-PROJE'!A1" display="PROJE"/>
    <hyperlink ref="B7:C7" location="'5-SERGİ'!A1" display="SERGİ"/>
    <hyperlink ref="B8:C8" location="'6-PATENT'!A1" display="PATENT"/>
    <hyperlink ref="B9:C9" location="'7-ATIF'!A1" display="ATIF"/>
    <hyperlink ref="B10:C10" location="'8-TEBLİĞ'!A1" display="TEBLİĞ"/>
    <hyperlink ref="B11:C11" location="'9-ÖDÜL'!A1" display="ÖDÜL"/>
    <hyperlink ref="B12:C12" location="SONUÇ!A1" display="HESAPLAMA"/>
    <hyperlink ref="B2:C2" location="ANASAYFA!A1" display="ANASAYFA"/>
    <hyperlink ref="B4:C4" location="'2-ARAŞTIRMA'!A1" display="ARAŞTIRMA"/>
    <hyperlink ref="B5:C5" location="'3-YAYIN'!A1" display="YAYIN"/>
  </hyperlink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2"/>
  <dimension ref="B1:BR13"/>
  <sheetViews>
    <sheetView showRowColHeaders="0" topLeftCell="B2" zoomScaleNormal="100" workbookViewId="0">
      <selection activeCell="B12" sqref="B12:C12"/>
    </sheetView>
  </sheetViews>
  <sheetFormatPr defaultRowHeight="30" customHeight="1" x14ac:dyDescent="0.25"/>
  <cols>
    <col min="1" max="1" width="0" style="2" hidden="1" customWidth="1"/>
    <col min="2" max="2" width="9.140625" style="14"/>
    <col min="3" max="3" width="9.140625" style="15"/>
    <col min="4" max="4" width="2.7109375" style="2" customWidth="1"/>
    <col min="5" max="5" width="25.28515625" style="3" customWidth="1"/>
    <col min="6" max="6" width="58.42578125" style="2" customWidth="1"/>
    <col min="7" max="7" width="9.140625" style="3"/>
    <col min="8" max="31" width="9.140625" style="2"/>
    <col min="32" max="70" width="9.140625" style="2" hidden="1" customWidth="1"/>
    <col min="71" max="16384" width="9.140625" style="2"/>
  </cols>
  <sheetData>
    <row r="1" spans="2:70" ht="30" hidden="1" customHeight="1" x14ac:dyDescent="0.25"/>
    <row r="2" spans="2:70" ht="30" customHeight="1" thickBot="1" x14ac:dyDescent="0.3">
      <c r="B2" s="99" t="s">
        <v>101</v>
      </c>
      <c r="C2" s="100"/>
      <c r="G2" s="6"/>
      <c r="AF2" s="2" t="s">
        <v>56</v>
      </c>
      <c r="AG2" s="2" t="s">
        <v>55</v>
      </c>
      <c r="AI2" s="2">
        <v>1</v>
      </c>
      <c r="AJ2" s="2">
        <v>2</v>
      </c>
      <c r="AK2" s="2">
        <v>3</v>
      </c>
      <c r="AL2" s="2">
        <v>4</v>
      </c>
      <c r="AM2" s="2">
        <v>5</v>
      </c>
      <c r="AN2" s="2">
        <v>6</v>
      </c>
      <c r="AO2" s="2">
        <v>7</v>
      </c>
      <c r="AP2" s="2">
        <v>8</v>
      </c>
      <c r="AQ2" s="2">
        <v>9</v>
      </c>
      <c r="AR2" s="2">
        <v>10</v>
      </c>
    </row>
    <row r="3" spans="2:70" ht="30" customHeight="1" x14ac:dyDescent="0.25">
      <c r="B3" s="99" t="s">
        <v>0</v>
      </c>
      <c r="C3" s="100"/>
      <c r="E3" s="123"/>
      <c r="F3" s="124"/>
      <c r="G3" s="19"/>
      <c r="H3" s="19" t="s">
        <v>54</v>
      </c>
      <c r="I3" s="19"/>
      <c r="J3" s="19" t="s">
        <v>54</v>
      </c>
      <c r="K3" s="19"/>
      <c r="L3" s="21" t="s">
        <v>54</v>
      </c>
      <c r="AF3" s="2">
        <f>SUM(H4,J4,L4)</f>
        <v>0</v>
      </c>
      <c r="AG3" s="2">
        <f>IF(AF3&gt;=15,15,AF3)</f>
        <v>0</v>
      </c>
      <c r="AJ3" s="2">
        <v>2</v>
      </c>
      <c r="AK3" s="2">
        <v>3</v>
      </c>
      <c r="AL3" s="2">
        <v>4</v>
      </c>
      <c r="AM3" s="2">
        <v>5</v>
      </c>
      <c r="AN3" s="2">
        <v>6</v>
      </c>
      <c r="AO3" s="2">
        <v>7</v>
      </c>
      <c r="AP3" s="2">
        <v>8</v>
      </c>
      <c r="AQ3" s="2">
        <v>9</v>
      </c>
      <c r="AR3" s="2">
        <v>10</v>
      </c>
      <c r="AS3" s="2">
        <v>11</v>
      </c>
      <c r="AT3" s="2">
        <v>12</v>
      </c>
      <c r="AU3" s="2">
        <v>13</v>
      </c>
      <c r="AV3" s="2">
        <v>14</v>
      </c>
      <c r="AW3" s="2">
        <v>15</v>
      </c>
      <c r="AX3" s="2">
        <v>16</v>
      </c>
      <c r="AY3" s="2">
        <v>17</v>
      </c>
      <c r="AZ3" s="2">
        <v>18</v>
      </c>
      <c r="BA3" s="2">
        <v>19</v>
      </c>
      <c r="BB3" s="2">
        <v>20</v>
      </c>
      <c r="BC3" s="2">
        <v>21</v>
      </c>
      <c r="BD3" s="2">
        <v>22</v>
      </c>
      <c r="BE3" s="2">
        <v>23</v>
      </c>
      <c r="BF3" s="2">
        <v>24</v>
      </c>
      <c r="BG3" s="2">
        <v>25</v>
      </c>
      <c r="BH3" s="2">
        <v>26</v>
      </c>
      <c r="BI3" s="2">
        <v>27</v>
      </c>
      <c r="BJ3" s="2">
        <v>28</v>
      </c>
      <c r="BK3" s="2">
        <v>29</v>
      </c>
      <c r="BL3" s="2">
        <v>30</v>
      </c>
      <c r="BM3" s="2">
        <v>31</v>
      </c>
      <c r="BN3" s="2">
        <v>32</v>
      </c>
      <c r="BO3" s="2">
        <v>33</v>
      </c>
      <c r="BP3" s="2">
        <v>34</v>
      </c>
      <c r="BQ3" s="2">
        <v>35</v>
      </c>
      <c r="BR3" s="2">
        <v>36</v>
      </c>
    </row>
    <row r="4" spans="2:70" ht="30" customHeight="1" x14ac:dyDescent="0.25">
      <c r="B4" s="126" t="s">
        <v>92</v>
      </c>
      <c r="C4" s="127"/>
      <c r="E4" s="22" t="s">
        <v>83</v>
      </c>
      <c r="F4" s="23" t="s">
        <v>26</v>
      </c>
      <c r="G4" s="59"/>
      <c r="H4" s="59"/>
      <c r="I4" s="59"/>
      <c r="J4" s="59"/>
      <c r="K4" s="59"/>
      <c r="L4" s="62"/>
    </row>
    <row r="5" spans="2:70" ht="30" customHeight="1" x14ac:dyDescent="0.25">
      <c r="B5" s="133" t="s">
        <v>93</v>
      </c>
      <c r="C5" s="134"/>
      <c r="E5" s="120" t="s">
        <v>106</v>
      </c>
      <c r="F5" s="23" t="s">
        <v>27</v>
      </c>
      <c r="G5" s="59"/>
      <c r="H5" s="59"/>
      <c r="I5" s="59"/>
      <c r="J5" s="59"/>
      <c r="K5" s="59"/>
      <c r="L5" s="62"/>
    </row>
    <row r="6" spans="2:70" ht="30" customHeight="1" x14ac:dyDescent="0.25">
      <c r="B6" s="126" t="s">
        <v>94</v>
      </c>
      <c r="C6" s="127"/>
      <c r="E6" s="121"/>
      <c r="F6" s="23" t="s">
        <v>28</v>
      </c>
      <c r="G6" s="59"/>
      <c r="H6" s="59"/>
      <c r="I6" s="59"/>
      <c r="J6" s="59"/>
      <c r="K6" s="59"/>
      <c r="L6" s="62"/>
    </row>
    <row r="7" spans="2:70" ht="30" customHeight="1" thickBot="1" x14ac:dyDescent="0.3">
      <c r="B7" s="137" t="s">
        <v>95</v>
      </c>
      <c r="C7" s="138"/>
      <c r="E7" s="122"/>
      <c r="F7" s="26" t="s">
        <v>29</v>
      </c>
      <c r="G7" s="60"/>
      <c r="H7" s="60"/>
      <c r="I7" s="60"/>
      <c r="J7" s="60"/>
      <c r="K7" s="60"/>
      <c r="L7" s="63"/>
    </row>
    <row r="8" spans="2:70" ht="30" customHeight="1" x14ac:dyDescent="0.25">
      <c r="B8" s="99" t="s">
        <v>96</v>
      </c>
      <c r="C8" s="100"/>
    </row>
    <row r="9" spans="2:70" ht="30" customHeight="1" x14ac:dyDescent="0.25">
      <c r="B9" s="99" t="s">
        <v>97</v>
      </c>
      <c r="C9" s="100"/>
    </row>
    <row r="10" spans="2:70" ht="30" customHeight="1" x14ac:dyDescent="0.25">
      <c r="B10" s="99" t="s">
        <v>98</v>
      </c>
      <c r="C10" s="100"/>
    </row>
    <row r="11" spans="2:70" ht="30" customHeight="1" x14ac:dyDescent="0.25">
      <c r="B11" s="99" t="s">
        <v>99</v>
      </c>
      <c r="C11" s="100"/>
    </row>
    <row r="12" spans="2:70" ht="30" customHeight="1" x14ac:dyDescent="0.25">
      <c r="B12" s="99" t="s">
        <v>100</v>
      </c>
      <c r="C12" s="100"/>
    </row>
    <row r="13" spans="2:70" ht="30" customHeight="1" x14ac:dyDescent="0.25">
      <c r="B13" s="101"/>
      <c r="C13" s="102"/>
    </row>
  </sheetData>
  <sheetProtection algorithmName="SHA-512" hashValue="LwNUx17afo8KHxk1C517h5giiV1YhkZAZbRo7f064be+oAtqERSNJbuf7EiNMGP4Dy/zLyXkijxE8MIGXtROZw==" saltValue="Akl4XF0gSozqs/6gB0nD2w==" spinCount="100000" sheet="1" objects="1" scenarios="1"/>
  <mergeCells count="14">
    <mergeCell ref="B13:C13"/>
    <mergeCell ref="B8:C8"/>
    <mergeCell ref="B9:C9"/>
    <mergeCell ref="B10:C10"/>
    <mergeCell ref="B11:C11"/>
    <mergeCell ref="B12:C12"/>
    <mergeCell ref="E5:E7"/>
    <mergeCell ref="B2:C2"/>
    <mergeCell ref="B3:C3"/>
    <mergeCell ref="B4:C4"/>
    <mergeCell ref="B5:C5"/>
    <mergeCell ref="B6:C6"/>
    <mergeCell ref="B7:C7"/>
    <mergeCell ref="E3:F3"/>
  </mergeCells>
  <hyperlinks>
    <hyperlink ref="B3:C3" location="'1-PROJE'!A1" display="PROJE"/>
    <hyperlink ref="B8:C8" location="'6-PATENT'!A1" display="PATENT"/>
    <hyperlink ref="B9:C9" location="'7-ATIF'!A1" display="ATIF"/>
    <hyperlink ref="B10:C10" location="'8-TEBLİĞ'!A1" display="TEBLİĞ"/>
    <hyperlink ref="B11:C11" location="'9-ÖDÜL'!A1" display="ÖDÜL"/>
    <hyperlink ref="B12:C12" location="SONUÇ!A1" display="HESAPLAMA"/>
    <hyperlink ref="B2:C2" location="ANASAYFA!A1" display="ANASAYFA"/>
    <hyperlink ref="B4:C4" location="'2-ARAŞTIRMA'!A1" display="ARAŞTIRMA"/>
    <hyperlink ref="B5:C5" location="'3-YAYIN'!A1" display="YAYIN"/>
    <hyperlink ref="B6:C6" location="'4-TASARIM'!A1" display="TASARIM"/>
  </hyperlink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4"/>
  <dimension ref="B1:AU13"/>
  <sheetViews>
    <sheetView showRowColHeaders="0" topLeftCell="B2" zoomScaleNormal="100" workbookViewId="0">
      <selection activeCell="B9" sqref="B9:C9"/>
    </sheetView>
  </sheetViews>
  <sheetFormatPr defaultRowHeight="30" customHeight="1" x14ac:dyDescent="0.25"/>
  <cols>
    <col min="1" max="1" width="0" style="2" hidden="1" customWidth="1"/>
    <col min="2" max="2" width="9.140625" style="14"/>
    <col min="3" max="3" width="9.140625" style="15"/>
    <col min="4" max="4" width="2.7109375" style="2" customWidth="1"/>
    <col min="5" max="5" width="25.28515625" style="3" customWidth="1"/>
    <col min="6" max="6" width="23.85546875" style="2" customWidth="1"/>
    <col min="7" max="8" width="9.140625" style="3"/>
    <col min="9" max="34" width="9.140625" style="2"/>
    <col min="35" max="47" width="9.140625" style="2" hidden="1" customWidth="1"/>
    <col min="48" max="73" width="9.140625" style="2" customWidth="1"/>
    <col min="74" max="16384" width="9.140625" style="2"/>
  </cols>
  <sheetData>
    <row r="1" spans="2:47" ht="30" hidden="1" customHeight="1" x14ac:dyDescent="0.25"/>
    <row r="2" spans="2:47" ht="30" customHeight="1" thickBot="1" x14ac:dyDescent="0.3">
      <c r="B2" s="99" t="s">
        <v>101</v>
      </c>
      <c r="C2" s="100"/>
      <c r="G2" s="6"/>
      <c r="H2" s="6"/>
      <c r="AI2" s="2" t="s">
        <v>56</v>
      </c>
      <c r="AJ2" s="2" t="s">
        <v>55</v>
      </c>
      <c r="AL2" s="2">
        <v>1</v>
      </c>
      <c r="AM2" s="2">
        <v>2</v>
      </c>
      <c r="AN2" s="2">
        <v>3</v>
      </c>
      <c r="AO2" s="2">
        <v>4</v>
      </c>
      <c r="AP2" s="2">
        <v>5</v>
      </c>
      <c r="AQ2" s="2">
        <v>6</v>
      </c>
      <c r="AR2" s="2">
        <v>7</v>
      </c>
      <c r="AS2" s="2">
        <v>8</v>
      </c>
      <c r="AT2" s="2">
        <v>9</v>
      </c>
      <c r="AU2" s="2">
        <v>10</v>
      </c>
    </row>
    <row r="3" spans="2:47" ht="30" customHeight="1" x14ac:dyDescent="0.25">
      <c r="B3" s="99" t="s">
        <v>0</v>
      </c>
      <c r="C3" s="100"/>
      <c r="E3" s="123"/>
      <c r="F3" s="124"/>
      <c r="G3" s="19" t="s">
        <v>74</v>
      </c>
      <c r="H3" s="19" t="s">
        <v>78</v>
      </c>
      <c r="I3" s="19" t="s">
        <v>54</v>
      </c>
      <c r="J3" s="19" t="s">
        <v>74</v>
      </c>
      <c r="K3" s="19" t="s">
        <v>78</v>
      </c>
      <c r="L3" s="19" t="s">
        <v>54</v>
      </c>
      <c r="M3" s="19" t="s">
        <v>74</v>
      </c>
      <c r="N3" s="19" t="s">
        <v>78</v>
      </c>
      <c r="O3" s="21" t="s">
        <v>54</v>
      </c>
    </row>
    <row r="4" spans="2:47" ht="30" customHeight="1" thickBot="1" x14ac:dyDescent="0.3">
      <c r="B4" s="126" t="s">
        <v>92</v>
      </c>
      <c r="C4" s="127"/>
      <c r="E4" s="22" t="s">
        <v>84</v>
      </c>
      <c r="F4" s="23" t="s">
        <v>30</v>
      </c>
      <c r="G4" s="44"/>
      <c r="H4" s="44"/>
      <c r="I4" s="24" t="str">
        <f>IF(OR(G4="",H4=""),"",IF(H4=1,1*100*G4*0.3,IF(H4=2,0.8*100*G4*0.3,IF(H4=3,0.6*100*G4*0.3,IF(H4=4,0.45*100*G4*0.3,IF(H4&gt;=5,1/H4*100*G4*0.3))))))</f>
        <v/>
      </c>
      <c r="J4" s="49"/>
      <c r="K4" s="49"/>
      <c r="L4" s="24" t="str">
        <f>IF(OR(J4="",K4=""),"",IF(K4=1,1*100*J4*0.3,IF(K4=2,0.8*100*J4*0.3,IF(K4=3,0.6*100*J4*0.3,IF(K4=4,0.45*100*J4*0.3,IF(K4&gt;=5,1/K4*100*J4*0.3))))))</f>
        <v/>
      </c>
      <c r="M4" s="44"/>
      <c r="N4" s="44"/>
      <c r="O4" s="25" t="str">
        <f>IF(OR(M4="",N4=""),"",IF(N4=1,1*100*M4*0.3,IF(N4=2,0.8*100*M4*0.3,IF(N4=3,0.6*100*M4*0.3,IF(N4=4,0.45*100*M4*0.3,IF(N4&gt;=5,1/N4*100*M4*0.3))))))</f>
        <v/>
      </c>
      <c r="AI4" s="2">
        <f>SUM(I4,L4,O4)</f>
        <v>0</v>
      </c>
    </row>
    <row r="5" spans="2:47" ht="30" customHeight="1" thickBot="1" x14ac:dyDescent="0.3">
      <c r="B5" s="133" t="s">
        <v>93</v>
      </c>
      <c r="C5" s="134"/>
      <c r="E5" s="79" t="s">
        <v>104</v>
      </c>
      <c r="F5" s="26" t="s">
        <v>31</v>
      </c>
      <c r="G5" s="49"/>
      <c r="H5" s="49"/>
      <c r="I5" s="27" t="str">
        <f>IF(OR(G5="",H5=""),"",IF(H5=1,1*60*G5*0.3,IF(H5=2,0.8*60*G5*0.3,IF(H5=3,0.6*60*G5*0.3,IF(H5=4,0.45*60*G5*0.3,IF(H5&gt;=5,1/H5*60*G5*0.3))))))</f>
        <v/>
      </c>
      <c r="J5" s="49"/>
      <c r="K5" s="49"/>
      <c r="L5" s="27" t="str">
        <f>IF(OR(J5="",K5=""),"",IF(K5=1,1*60*J5*0.3,IF(K5=2,0.8*60*J5*0.3,IF(K5=3,0.6*60*J5*0.3,IF(K5=4,0.45*60*J5*0.3,IF(K5&gt;=5,1/K5*60*J5*0.3))))))</f>
        <v/>
      </c>
      <c r="M5" s="49"/>
      <c r="N5" s="49"/>
      <c r="O5" s="28" t="str">
        <f>IF(OR(M5="",N5=""),"",IF(N5=1,1*60*M5*0.3,IF(N5=2,0.8*60*M5*0.3,IF(N5=3,0.6*60*M5*0.3,IF(N5=4,0.45*60*M5*0.3,IF(N5&gt;=5,1/N5*60*M5*0.3))))))</f>
        <v/>
      </c>
      <c r="AI5" s="2">
        <f>SUM(I5,L5,O5)</f>
        <v>0</v>
      </c>
    </row>
    <row r="6" spans="2:47" ht="30" customHeight="1" x14ac:dyDescent="0.25">
      <c r="B6" s="126" t="s">
        <v>94</v>
      </c>
      <c r="C6" s="127"/>
      <c r="AI6" s="2">
        <f>SUM(AI4:AI5)</f>
        <v>0</v>
      </c>
      <c r="AJ6" s="2">
        <f>IF(AI6&gt;=30,30,AI6)</f>
        <v>0</v>
      </c>
    </row>
    <row r="7" spans="2:47" ht="30" customHeight="1" x14ac:dyDescent="0.25">
      <c r="B7" s="126" t="s">
        <v>95</v>
      </c>
      <c r="C7" s="127"/>
    </row>
    <row r="8" spans="2:47" ht="30" customHeight="1" x14ac:dyDescent="0.25">
      <c r="B8" s="137" t="s">
        <v>96</v>
      </c>
      <c r="C8" s="138"/>
    </row>
    <row r="9" spans="2:47" ht="30" customHeight="1" x14ac:dyDescent="0.25">
      <c r="B9" s="99" t="s">
        <v>97</v>
      </c>
      <c r="C9" s="100"/>
    </row>
    <row r="10" spans="2:47" ht="30" customHeight="1" x14ac:dyDescent="0.25">
      <c r="B10" s="99" t="s">
        <v>98</v>
      </c>
      <c r="C10" s="100"/>
    </row>
    <row r="11" spans="2:47" ht="30" customHeight="1" x14ac:dyDescent="0.25">
      <c r="B11" s="99" t="s">
        <v>99</v>
      </c>
      <c r="C11" s="100"/>
    </row>
    <row r="12" spans="2:47" ht="30" customHeight="1" x14ac:dyDescent="0.25">
      <c r="B12" s="99" t="s">
        <v>100</v>
      </c>
      <c r="C12" s="100"/>
    </row>
    <row r="13" spans="2:47" ht="30" customHeight="1" x14ac:dyDescent="0.25">
      <c r="B13" s="101"/>
      <c r="C13" s="102"/>
    </row>
  </sheetData>
  <sheetProtection algorithmName="SHA-512" hashValue="uuDTUw7Dl4+0lmDWC0uB1N0odsIdCpgAHAuf6mBI1OFxOOOGsSEolc1Jqhudl/1A7K6M8gAawaJzPi0U7bifOg==" saltValue="yya9nId5lbBmaBBJSpQwNQ==" spinCount="100000" sheet="1" objects="1" scenarios="1"/>
  <mergeCells count="13">
    <mergeCell ref="E3:F3"/>
    <mergeCell ref="B13:C13"/>
    <mergeCell ref="B2:C2"/>
    <mergeCell ref="B3:C3"/>
    <mergeCell ref="B4:C4"/>
    <mergeCell ref="B5:C5"/>
    <mergeCell ref="B6:C6"/>
    <mergeCell ref="B7:C7"/>
    <mergeCell ref="B8:C8"/>
    <mergeCell ref="B9:C9"/>
    <mergeCell ref="B10:C10"/>
    <mergeCell ref="B11:C11"/>
    <mergeCell ref="B12:C12"/>
  </mergeCells>
  <dataValidations count="2">
    <dataValidation type="list" allowBlank="1" showInputMessage="1" showErrorMessage="1" prompt="Kaç tane" sqref="G4:G5 J4:J5 M4:M5">
      <formula1>$AK$2:$AU$2</formula1>
    </dataValidation>
    <dataValidation type="list" allowBlank="1" showInputMessage="1" showErrorMessage="1" prompt="Toplam kaç kişi ile yapıldı" sqref="H4:H5 N4:N5 K4:K5">
      <formula1>$AK$2:$AU$2</formula1>
    </dataValidation>
  </dataValidations>
  <hyperlinks>
    <hyperlink ref="B3:C3" location="'1-PROJE'!A1" display="PROJE"/>
    <hyperlink ref="B9:C9" location="'7-ATIF'!A1" display="ATIF"/>
    <hyperlink ref="B10:C10" location="'8-TEBLİĞ'!A1" display="TEBLİĞ"/>
    <hyperlink ref="B11:C11" location="'9-ÖDÜL'!A1" display="ÖDÜL"/>
    <hyperlink ref="B12:C12" location="SONUÇ!A1" display="HESAPLAMA"/>
    <hyperlink ref="B2:C2" location="ANASAYFA!A1" display="ANASAYFA"/>
    <hyperlink ref="B4:C4" location="'2-ARAŞTIRMA'!A1" display="ARAŞTIRMA"/>
    <hyperlink ref="B5:C5" location="'3-YAYIN'!A1" display="YAYIN"/>
    <hyperlink ref="B6:C6" location="'4-TASARIM'!A1" display="TASARIM"/>
    <hyperlink ref="B7:C7" location="'5-SERGİ'!A1" display="SERGİ"/>
  </hyperlink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7"/>
  <dimension ref="B1:DZ13"/>
  <sheetViews>
    <sheetView showRowColHeaders="0" topLeftCell="B2" zoomScaleNormal="100" workbookViewId="0">
      <selection activeCell="B5" sqref="B5:C5"/>
    </sheetView>
  </sheetViews>
  <sheetFormatPr defaultRowHeight="30" customHeight="1" x14ac:dyDescent="0.25"/>
  <cols>
    <col min="1" max="1" width="0" style="2" hidden="1" customWidth="1"/>
    <col min="2" max="2" width="9.140625" style="14"/>
    <col min="3" max="3" width="9.140625" style="15"/>
    <col min="4" max="4" width="2.7109375" style="3" customWidth="1"/>
    <col min="5" max="5" width="25.28515625" style="3" customWidth="1"/>
    <col min="6" max="6" width="80.7109375" style="2" customWidth="1"/>
    <col min="7" max="7" width="8.28515625" style="2" customWidth="1"/>
    <col min="8" max="20" width="9.140625" style="2"/>
    <col min="21" max="23" width="10" style="2" bestFit="1" customWidth="1"/>
    <col min="24" max="26" width="9.140625" style="2"/>
    <col min="27" max="27" width="9.140625" style="2" customWidth="1"/>
    <col min="28" max="40" width="9.140625" style="2" hidden="1" customWidth="1"/>
    <col min="41" max="130" width="0" style="2" hidden="1" customWidth="1"/>
    <col min="131" max="16384" width="9.140625" style="2"/>
  </cols>
  <sheetData>
    <row r="1" spans="2:130" ht="30" hidden="1" customHeight="1" x14ac:dyDescent="0.25"/>
    <row r="2" spans="2:130" ht="30" customHeight="1" x14ac:dyDescent="0.25">
      <c r="B2" s="99" t="s">
        <v>101</v>
      </c>
      <c r="C2" s="100"/>
      <c r="H2" s="3"/>
    </row>
    <row r="3" spans="2:130" ht="30" customHeight="1" x14ac:dyDescent="0.25">
      <c r="B3" s="99" t="s">
        <v>0</v>
      </c>
      <c r="C3" s="100"/>
      <c r="E3" s="142"/>
      <c r="F3" s="143"/>
      <c r="G3" s="24" t="s">
        <v>74</v>
      </c>
      <c r="H3" s="24" t="s">
        <v>54</v>
      </c>
      <c r="AB3" s="2" t="s">
        <v>86</v>
      </c>
      <c r="AC3" s="2" t="s">
        <v>87</v>
      </c>
      <c r="AE3" s="2">
        <v>1</v>
      </c>
      <c r="AF3" s="2">
        <v>2</v>
      </c>
      <c r="AG3" s="2">
        <v>3</v>
      </c>
      <c r="AH3" s="2">
        <v>4</v>
      </c>
      <c r="AI3" s="2">
        <v>5</v>
      </c>
      <c r="AJ3" s="2">
        <v>6</v>
      </c>
      <c r="AK3" s="2">
        <v>7</v>
      </c>
      <c r="AL3" s="2">
        <v>8</v>
      </c>
      <c r="AM3" s="2">
        <v>9</v>
      </c>
      <c r="AN3" s="2">
        <v>10</v>
      </c>
      <c r="AO3" s="2">
        <v>11</v>
      </c>
      <c r="AP3" s="2">
        <v>12</v>
      </c>
      <c r="AQ3" s="2">
        <v>13</v>
      </c>
      <c r="AR3" s="2">
        <v>14</v>
      </c>
      <c r="AS3" s="2">
        <v>15</v>
      </c>
      <c r="AT3" s="2">
        <v>16</v>
      </c>
      <c r="AU3" s="2">
        <v>17</v>
      </c>
      <c r="AV3" s="2">
        <v>18</v>
      </c>
      <c r="AW3" s="2">
        <v>19</v>
      </c>
      <c r="AX3" s="2">
        <v>20</v>
      </c>
      <c r="AY3" s="2">
        <v>21</v>
      </c>
      <c r="AZ3" s="2">
        <v>22</v>
      </c>
      <c r="BA3" s="2">
        <v>23</v>
      </c>
      <c r="BB3" s="2">
        <v>24</v>
      </c>
      <c r="BC3" s="2">
        <v>25</v>
      </c>
      <c r="BD3" s="2">
        <v>26</v>
      </c>
      <c r="BE3" s="2">
        <v>27</v>
      </c>
      <c r="BF3" s="2">
        <v>28</v>
      </c>
      <c r="BG3" s="2">
        <v>29</v>
      </c>
      <c r="BH3" s="2">
        <v>30</v>
      </c>
      <c r="BI3" s="2">
        <v>31</v>
      </c>
      <c r="BJ3" s="2">
        <v>32</v>
      </c>
      <c r="BK3" s="2">
        <v>33</v>
      </c>
      <c r="BL3" s="2">
        <v>34</v>
      </c>
      <c r="BM3" s="2">
        <v>35</v>
      </c>
      <c r="BN3" s="2">
        <v>36</v>
      </c>
      <c r="BO3" s="2">
        <v>37</v>
      </c>
      <c r="BP3" s="2">
        <v>38</v>
      </c>
      <c r="BQ3" s="2">
        <v>39</v>
      </c>
      <c r="BR3" s="2">
        <v>40</v>
      </c>
      <c r="BS3" s="2">
        <v>41</v>
      </c>
      <c r="BT3" s="2">
        <v>42</v>
      </c>
      <c r="BU3" s="2">
        <v>43</v>
      </c>
      <c r="BV3" s="2">
        <v>44</v>
      </c>
      <c r="BW3" s="2">
        <v>45</v>
      </c>
      <c r="BX3" s="2">
        <v>46</v>
      </c>
      <c r="BY3" s="2">
        <v>47</v>
      </c>
      <c r="BZ3" s="2">
        <v>48</v>
      </c>
      <c r="CA3" s="2">
        <v>49</v>
      </c>
      <c r="CB3" s="2">
        <v>50</v>
      </c>
      <c r="CC3" s="2">
        <v>51</v>
      </c>
      <c r="CD3" s="2">
        <v>52</v>
      </c>
      <c r="CE3" s="2">
        <v>53</v>
      </c>
      <c r="CF3" s="2">
        <v>54</v>
      </c>
      <c r="CG3" s="2">
        <v>55</v>
      </c>
      <c r="CH3" s="2">
        <v>56</v>
      </c>
      <c r="CI3" s="2">
        <v>57</v>
      </c>
      <c r="CJ3" s="2">
        <v>58</v>
      </c>
      <c r="CK3" s="2">
        <v>59</v>
      </c>
      <c r="CL3" s="2">
        <v>60</v>
      </c>
      <c r="CM3" s="2">
        <v>61</v>
      </c>
      <c r="CN3" s="2">
        <v>62</v>
      </c>
      <c r="CO3" s="2">
        <v>63</v>
      </c>
      <c r="CP3" s="2">
        <v>64</v>
      </c>
      <c r="CQ3" s="2">
        <v>65</v>
      </c>
      <c r="CR3" s="2">
        <v>66</v>
      </c>
      <c r="CS3" s="2">
        <v>67</v>
      </c>
      <c r="CT3" s="2">
        <v>68</v>
      </c>
      <c r="CU3" s="2">
        <v>69</v>
      </c>
      <c r="CV3" s="2">
        <v>70</v>
      </c>
      <c r="CW3" s="2">
        <v>71</v>
      </c>
      <c r="CX3" s="2">
        <v>72</v>
      </c>
      <c r="CY3" s="2">
        <v>73</v>
      </c>
      <c r="CZ3" s="2">
        <v>74</v>
      </c>
      <c r="DA3" s="2">
        <v>75</v>
      </c>
      <c r="DB3" s="2">
        <v>76</v>
      </c>
      <c r="DC3" s="2">
        <v>77</v>
      </c>
      <c r="DD3" s="2">
        <v>78</v>
      </c>
      <c r="DE3" s="2">
        <v>79</v>
      </c>
      <c r="DF3" s="2">
        <v>80</v>
      </c>
      <c r="DG3" s="2">
        <v>81</v>
      </c>
      <c r="DH3" s="2">
        <v>82</v>
      </c>
      <c r="DI3" s="2">
        <v>83</v>
      </c>
      <c r="DJ3" s="2">
        <v>84</v>
      </c>
      <c r="DK3" s="2">
        <v>85</v>
      </c>
      <c r="DL3" s="2">
        <v>86</v>
      </c>
      <c r="DM3" s="2">
        <v>87</v>
      </c>
      <c r="DN3" s="2">
        <v>88</v>
      </c>
      <c r="DO3" s="2">
        <v>89</v>
      </c>
      <c r="DP3" s="2">
        <v>90</v>
      </c>
      <c r="DQ3" s="2">
        <v>91</v>
      </c>
      <c r="DR3" s="2">
        <v>92</v>
      </c>
      <c r="DS3" s="2">
        <v>93</v>
      </c>
      <c r="DT3" s="2">
        <v>94</v>
      </c>
      <c r="DU3" s="2">
        <v>95</v>
      </c>
      <c r="DV3" s="2">
        <v>96</v>
      </c>
      <c r="DW3" s="2">
        <v>97</v>
      </c>
      <c r="DX3" s="2">
        <v>98</v>
      </c>
      <c r="DY3" s="2">
        <v>99</v>
      </c>
      <c r="DZ3" s="2">
        <v>100</v>
      </c>
    </row>
    <row r="4" spans="2:130" ht="30" customHeight="1" x14ac:dyDescent="0.25">
      <c r="B4" s="126" t="s">
        <v>92</v>
      </c>
      <c r="C4" s="127"/>
      <c r="E4" s="24" t="s">
        <v>85</v>
      </c>
      <c r="F4" s="23" t="s">
        <v>32</v>
      </c>
      <c r="G4" s="44"/>
      <c r="H4" s="24" t="str">
        <f>IF(G4="","",4*0.3*G4)</f>
        <v/>
      </c>
      <c r="AB4" s="2" t="str">
        <f>H4</f>
        <v/>
      </c>
    </row>
    <row r="5" spans="2:130" ht="30" customHeight="1" x14ac:dyDescent="0.25">
      <c r="B5" s="133" t="s">
        <v>93</v>
      </c>
      <c r="C5" s="134"/>
      <c r="E5" s="139" t="s">
        <v>104</v>
      </c>
      <c r="F5" s="23" t="s">
        <v>33</v>
      </c>
      <c r="G5" s="44"/>
      <c r="H5" s="24" t="str">
        <f>IF(G5="","",0.3*(1.5)*G5)</f>
        <v/>
      </c>
      <c r="AB5" s="2" t="str">
        <f t="shared" ref="AB5:AB11" si="0">H5</f>
        <v/>
      </c>
    </row>
    <row r="6" spans="2:130" ht="30" customHeight="1" x14ac:dyDescent="0.25">
      <c r="B6" s="126" t="s">
        <v>94</v>
      </c>
      <c r="C6" s="127"/>
      <c r="E6" s="140"/>
      <c r="F6" s="23" t="s">
        <v>34</v>
      </c>
      <c r="G6" s="44"/>
      <c r="H6" s="24" t="str">
        <f>IF(G6="","",1*0.3*G6)</f>
        <v/>
      </c>
      <c r="AB6" s="2" t="str">
        <f t="shared" si="0"/>
        <v/>
      </c>
    </row>
    <row r="7" spans="2:130" ht="30" customHeight="1" x14ac:dyDescent="0.25">
      <c r="B7" s="126" t="s">
        <v>95</v>
      </c>
      <c r="C7" s="127"/>
      <c r="E7" s="140"/>
      <c r="F7" s="23" t="s">
        <v>35</v>
      </c>
      <c r="G7" s="44"/>
      <c r="H7" s="24" t="str">
        <f>IF(G7="","",1*0.3*G7)</f>
        <v/>
      </c>
      <c r="AB7" s="2" t="str">
        <f t="shared" si="0"/>
        <v/>
      </c>
    </row>
    <row r="8" spans="2:130" ht="30" customHeight="1" x14ac:dyDescent="0.25">
      <c r="B8" s="133" t="s">
        <v>96</v>
      </c>
      <c r="C8" s="134"/>
      <c r="E8" s="140"/>
      <c r="F8" s="23" t="s">
        <v>36</v>
      </c>
      <c r="G8" s="44"/>
      <c r="H8" s="24" t="str">
        <f>IF(G8="","",4*0.3*G8)</f>
        <v/>
      </c>
      <c r="AB8" s="2" t="str">
        <f t="shared" si="0"/>
        <v/>
      </c>
    </row>
    <row r="9" spans="2:130" ht="30" customHeight="1" x14ac:dyDescent="0.25">
      <c r="B9" s="128" t="s">
        <v>97</v>
      </c>
      <c r="C9" s="129"/>
      <c r="E9" s="140"/>
      <c r="F9" s="23" t="s">
        <v>37</v>
      </c>
      <c r="G9" s="44"/>
      <c r="H9" s="24" t="str">
        <f>IF(G9="","",2*0.3*G9)</f>
        <v/>
      </c>
      <c r="AB9" s="2" t="str">
        <f t="shared" si="0"/>
        <v/>
      </c>
    </row>
    <row r="10" spans="2:130" ht="30" customHeight="1" x14ac:dyDescent="0.25">
      <c r="B10" s="99" t="s">
        <v>98</v>
      </c>
      <c r="C10" s="100"/>
      <c r="E10" s="140"/>
      <c r="F10" s="23" t="s">
        <v>38</v>
      </c>
      <c r="G10" s="59"/>
      <c r="H10" s="59"/>
      <c r="AB10" s="2">
        <f t="shared" si="0"/>
        <v>0</v>
      </c>
    </row>
    <row r="11" spans="2:130" ht="30" customHeight="1" x14ac:dyDescent="0.25">
      <c r="B11" s="99" t="s">
        <v>99</v>
      </c>
      <c r="C11" s="100"/>
      <c r="E11" s="141"/>
      <c r="F11" s="23" t="s">
        <v>39</v>
      </c>
      <c r="G11" s="59"/>
      <c r="H11" s="59"/>
      <c r="AB11" s="2">
        <f t="shared" si="0"/>
        <v>0</v>
      </c>
    </row>
    <row r="12" spans="2:130" ht="30" customHeight="1" x14ac:dyDescent="0.25">
      <c r="B12" s="99" t="s">
        <v>100</v>
      </c>
      <c r="C12" s="100"/>
      <c r="AB12" s="2">
        <f>SUM(AB4:AB11)</f>
        <v>0</v>
      </c>
      <c r="AC12" s="2">
        <f>IF(AB12&gt;=30,30,AB12)</f>
        <v>0</v>
      </c>
    </row>
    <row r="13" spans="2:130" ht="30" customHeight="1" x14ac:dyDescent="0.25">
      <c r="B13" s="101"/>
      <c r="C13" s="102"/>
    </row>
  </sheetData>
  <sheetProtection algorithmName="SHA-512" hashValue="+LUnWw7RHY4wMz7OGioM4DELQEF5k7/c4jLPFfKjUV5Lbw+Ih9ne4pLGdZYOoNEKUaOGGQw5TnRhTgeOiIJhiQ==" saltValue="vS9vV7YZ1I5aSKexaERjeQ==" spinCount="100000" sheet="1" objects="1" scenarios="1"/>
  <mergeCells count="14">
    <mergeCell ref="B12:C12"/>
    <mergeCell ref="B13:C13"/>
    <mergeCell ref="E5:E11"/>
    <mergeCell ref="B2:C2"/>
    <mergeCell ref="B3:C3"/>
    <mergeCell ref="B4:C4"/>
    <mergeCell ref="B5:C5"/>
    <mergeCell ref="B6:C6"/>
    <mergeCell ref="B7:C7"/>
    <mergeCell ref="B8:C8"/>
    <mergeCell ref="B9:C9"/>
    <mergeCell ref="B10:C10"/>
    <mergeCell ref="B11:C11"/>
    <mergeCell ref="E3:F3"/>
  </mergeCells>
  <dataValidations count="1">
    <dataValidation type="list" allowBlank="1" showInputMessage="1" showErrorMessage="1" prompt="Kaç tane" sqref="G4:G9">
      <formula1>$AD$3:$DZ$3</formula1>
    </dataValidation>
  </dataValidations>
  <hyperlinks>
    <hyperlink ref="B3:C3" location="'1-PROJE'!A1" display="PROJE"/>
    <hyperlink ref="B10:C10" location="'8-TEBLİĞ'!A1" display="TEBLİĞ"/>
    <hyperlink ref="B11:C11" location="'9-ÖDÜL'!A1" display="ÖDÜL"/>
    <hyperlink ref="B12:C12" location="SONUÇ!A1" display="HESAPLAMA"/>
    <hyperlink ref="B2:C2" location="ANASAYFA!A1" display="ANASAYFA"/>
    <hyperlink ref="B4:C4" location="'2-ARAŞTIRMA'!A1" display="ARAŞTIRMA"/>
    <hyperlink ref="B5:C5" location="'3-YAYIN'!A1" display="YAYIN"/>
    <hyperlink ref="B6:C6" location="'4-TASARIM'!A1" display="TASARIM"/>
    <hyperlink ref="B7:C7" location="'5-SERGİ'!A1" display="SERGİ"/>
    <hyperlink ref="B8:C8" location="'6-PATENT'!A1" display="PATENT"/>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8"/>
  <dimension ref="B1:AU13"/>
  <sheetViews>
    <sheetView showRowColHeaders="0" topLeftCell="B2" zoomScaleNormal="100" workbookViewId="0">
      <selection activeCell="B12" sqref="B12:C12"/>
    </sheetView>
  </sheetViews>
  <sheetFormatPr defaultRowHeight="30" customHeight="1" x14ac:dyDescent="0.25"/>
  <cols>
    <col min="1" max="1" width="0" style="2" hidden="1" customWidth="1"/>
    <col min="2" max="2" width="9.140625" style="14"/>
    <col min="3" max="3" width="9.140625" style="15"/>
    <col min="4" max="4" width="2.7109375" style="3" customWidth="1"/>
    <col min="5" max="5" width="25.28515625" style="3" customWidth="1"/>
    <col min="6" max="6" width="59.28515625" style="2" bestFit="1" customWidth="1"/>
    <col min="7" max="7" width="8.28515625" style="2" customWidth="1"/>
    <col min="8" max="8" width="9.140625" style="4"/>
    <col min="9" max="12" width="9.140625" style="2"/>
    <col min="13" max="17" width="9.140625" style="3"/>
    <col min="18" max="29" width="9.140625" style="2"/>
    <col min="30" max="32" width="10" style="2" bestFit="1" customWidth="1"/>
    <col min="33" max="33" width="9.140625" style="2"/>
    <col min="34" max="47" width="0" style="2" hidden="1" customWidth="1"/>
    <col min="48" max="16384" width="9.140625" style="2"/>
  </cols>
  <sheetData>
    <row r="1" spans="2:47" ht="30" hidden="1" customHeight="1" x14ac:dyDescent="0.25"/>
    <row r="2" spans="2:47" ht="30" customHeight="1" x14ac:dyDescent="0.25">
      <c r="B2" s="99" t="s">
        <v>101</v>
      </c>
      <c r="C2" s="100"/>
      <c r="J2" s="3"/>
    </row>
    <row r="3" spans="2:47" ht="30" customHeight="1" x14ac:dyDescent="0.25">
      <c r="B3" s="99" t="s">
        <v>0</v>
      </c>
      <c r="C3" s="100"/>
      <c r="E3" s="144"/>
      <c r="F3" s="144"/>
      <c r="G3" s="24" t="s">
        <v>74</v>
      </c>
      <c r="H3" s="24" t="s">
        <v>78</v>
      </c>
      <c r="I3" s="24" t="s">
        <v>54</v>
      </c>
      <c r="J3" s="24" t="s">
        <v>74</v>
      </c>
      <c r="K3" s="24" t="s">
        <v>78</v>
      </c>
      <c r="L3" s="24" t="s">
        <v>54</v>
      </c>
      <c r="M3" s="24" t="s">
        <v>74</v>
      </c>
      <c r="N3" s="24" t="s">
        <v>78</v>
      </c>
      <c r="O3" s="24" t="s">
        <v>54</v>
      </c>
      <c r="P3" s="24" t="s">
        <v>74</v>
      </c>
      <c r="Q3" s="24" t="s">
        <v>78</v>
      </c>
      <c r="R3" s="24" t="s">
        <v>54</v>
      </c>
      <c r="AH3" s="2" t="s">
        <v>86</v>
      </c>
      <c r="AI3" s="2" t="s">
        <v>87</v>
      </c>
      <c r="AL3" s="2">
        <v>1</v>
      </c>
      <c r="AM3" s="2">
        <v>2</v>
      </c>
      <c r="AN3" s="2">
        <v>3</v>
      </c>
      <c r="AO3" s="2">
        <v>4</v>
      </c>
      <c r="AP3" s="2">
        <v>5</v>
      </c>
      <c r="AQ3" s="2">
        <v>6</v>
      </c>
      <c r="AR3" s="2">
        <v>7</v>
      </c>
      <c r="AS3" s="2">
        <v>8</v>
      </c>
      <c r="AT3" s="2">
        <v>9</v>
      </c>
      <c r="AU3" s="2">
        <v>10</v>
      </c>
    </row>
    <row r="4" spans="2:47" ht="30" customHeight="1" x14ac:dyDescent="0.25">
      <c r="B4" s="126" t="s">
        <v>92</v>
      </c>
      <c r="C4" s="127"/>
      <c r="E4" s="24" t="s">
        <v>88</v>
      </c>
      <c r="F4" s="23" t="s">
        <v>40</v>
      </c>
      <c r="G4" s="44"/>
      <c r="H4" s="44"/>
      <c r="I4" s="24" t="str">
        <f>IF(OR(G4="",H4=""),"",IF(H4=1,1*15*G4*0.2,IF(H4=2,0.8*15*G4*0.2,IF(H4=3,0.6*15*G4*0.2,IF(H4=4,0.45*15*G4*0.2,IF(H4&gt;=5,1/H4*15*G4*0.2))))))</f>
        <v/>
      </c>
      <c r="J4" s="44"/>
      <c r="K4" s="44"/>
      <c r="L4" s="24" t="str">
        <f>IF(OR(J4="",K4=""),"",IF(K4=1,1*15*J4*0.2,IF(K4=2,0.8*15*J4*0.2,IF(K4=3,0.6*15*J4*0.2,IF(K4=4,0.45*15*J4*0.2,IF(K4&gt;=5,1/K4*15*J4*0.2))))))</f>
        <v/>
      </c>
      <c r="M4" s="44"/>
      <c r="N4" s="44"/>
      <c r="O4" s="24" t="str">
        <f>IF(OR(M4="",N4=""),"",IF(N4=1,1*15*M4*0.2,IF(N4=2,0.8*15*M4*0.2,IF(N4=3,0.6*15*M4*0.2,IF(N4=4,0.45*15*M4*0.2,IF(N4&gt;=5,1/N4*15*M4*0.2))))))</f>
        <v/>
      </c>
      <c r="P4" s="44"/>
      <c r="Q4" s="44"/>
      <c r="R4" s="24" t="str">
        <f>IF(OR(P4="",Q4=""),"",IF(Q4=1,1*15*P4*0.2,IF(Q4=2,0.8*15*P4*0.2,IF(Q4=3,0.6*15*P4*0.2,IF(Q4=4,0.45*15*P4*0.2,IF(Q4&gt;=5,1/Q4*15*P4*0.2))))))</f>
        <v/>
      </c>
      <c r="AH4" s="2">
        <f>SUM(I4,L4,O4,R4)</f>
        <v>0</v>
      </c>
      <c r="AI4" s="2">
        <f>IF(AH4&gt;=20,20,AH4)</f>
        <v>0</v>
      </c>
    </row>
    <row r="5" spans="2:47" ht="30" customHeight="1" x14ac:dyDescent="0.25">
      <c r="B5" s="133" t="s">
        <v>93</v>
      </c>
      <c r="C5" s="134"/>
      <c r="E5" s="83" t="s">
        <v>105</v>
      </c>
      <c r="F5" s="145"/>
      <c r="G5" s="146"/>
      <c r="H5" s="146"/>
      <c r="I5" s="146"/>
      <c r="J5" s="146"/>
      <c r="K5" s="146"/>
      <c r="L5" s="146"/>
      <c r="M5" s="146"/>
      <c r="N5" s="146"/>
      <c r="O5" s="146"/>
      <c r="P5" s="146"/>
      <c r="Q5" s="146"/>
      <c r="R5" s="147"/>
    </row>
    <row r="6" spans="2:47" ht="30" customHeight="1" x14ac:dyDescent="0.25">
      <c r="B6" s="126" t="s">
        <v>94</v>
      </c>
      <c r="C6" s="127"/>
    </row>
    <row r="7" spans="2:47" ht="30" customHeight="1" x14ac:dyDescent="0.25">
      <c r="B7" s="126" t="s">
        <v>95</v>
      </c>
      <c r="C7" s="127"/>
    </row>
    <row r="8" spans="2:47" ht="30" customHeight="1" x14ac:dyDescent="0.25">
      <c r="B8" s="133" t="s">
        <v>96</v>
      </c>
      <c r="C8" s="134"/>
    </row>
    <row r="9" spans="2:47" ht="30" customHeight="1" x14ac:dyDescent="0.25">
      <c r="B9" s="126" t="s">
        <v>97</v>
      </c>
      <c r="C9" s="127"/>
    </row>
    <row r="10" spans="2:47" ht="30" customHeight="1" x14ac:dyDescent="0.25">
      <c r="B10" s="137" t="s">
        <v>98</v>
      </c>
      <c r="C10" s="138"/>
    </row>
    <row r="11" spans="2:47" ht="30" customHeight="1" x14ac:dyDescent="0.25">
      <c r="B11" s="99" t="s">
        <v>99</v>
      </c>
      <c r="C11" s="100"/>
    </row>
    <row r="12" spans="2:47" ht="30" customHeight="1" x14ac:dyDescent="0.25">
      <c r="B12" s="99" t="s">
        <v>100</v>
      </c>
      <c r="C12" s="100"/>
    </row>
    <row r="13" spans="2:47" ht="30" customHeight="1" x14ac:dyDescent="0.25">
      <c r="B13" s="101"/>
      <c r="C13" s="102"/>
    </row>
  </sheetData>
  <sheetProtection algorithmName="SHA-512" hashValue="KRJODEfus7zcTDjYK5cGX7s5w8oA5wrNL+uq5iOkyjG6duvlsb73byg7+PwSAx97muWLF/JuUPp9jfTmsRpn4w==" saltValue="TJXYiSeuW7E9EdP7Xj2RRQ==" spinCount="100000" sheet="1" objects="1" scenarios="1"/>
  <mergeCells count="14">
    <mergeCell ref="E3:F3"/>
    <mergeCell ref="F5:R5"/>
    <mergeCell ref="B13:C13"/>
    <mergeCell ref="B2:C2"/>
    <mergeCell ref="B3:C3"/>
    <mergeCell ref="B4:C4"/>
    <mergeCell ref="B5:C5"/>
    <mergeCell ref="B6:C6"/>
    <mergeCell ref="B7:C7"/>
    <mergeCell ref="B8:C8"/>
    <mergeCell ref="B9:C9"/>
    <mergeCell ref="B10:C10"/>
    <mergeCell ref="B11:C11"/>
    <mergeCell ref="B12:C12"/>
  </mergeCells>
  <dataValidations count="2">
    <dataValidation type="list" allowBlank="1" showInputMessage="1" showErrorMessage="1" prompt="Kaç tane" sqref="G4 J4 M4 P4">
      <formula1>$AK$3:$AU$3</formula1>
    </dataValidation>
    <dataValidation type="list" allowBlank="1" showInputMessage="1" showErrorMessage="1" prompt="Toplam kaç kişi ile yapıldı" sqref="H4 K4 N4 Q4">
      <formula1>$AK$3:$AU$3</formula1>
    </dataValidation>
  </dataValidations>
  <hyperlinks>
    <hyperlink ref="B3:C3" location="'1-PROJE'!A1" display="PROJE"/>
    <hyperlink ref="B11:C11" location="'9-ÖDÜL'!A1" display="ÖDÜL"/>
    <hyperlink ref="B12:C12" location="SONUÇ!A1" display="HESAPLAMA"/>
    <hyperlink ref="B2:C2" location="ANASAYFA!A1" display="ANASAYFA"/>
    <hyperlink ref="B4:C4" location="'2-ARAŞTIRMA'!A1" display="ARAŞTIRMA"/>
    <hyperlink ref="B5:C5" location="'3-YAYIN'!A1" display="YAYIN"/>
    <hyperlink ref="B6:C6" location="'4-TASARIM'!A1" display="TASARIM"/>
    <hyperlink ref="B7:C7" location="'5-SERGİ'!A1" display="SERGİ"/>
    <hyperlink ref="B8:C8" location="'6-PATENT'!A1" display="PATENT"/>
    <hyperlink ref="B9:C9" location="'7-ATIF'!A1" display="ATIF"/>
  </hyperlink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11</vt:i4>
      </vt:variant>
    </vt:vector>
  </HeadingPairs>
  <TitlesOfParts>
    <vt:vector size="11" baseType="lpstr">
      <vt:lpstr>ANASAYFA</vt:lpstr>
      <vt:lpstr>1-PROJE</vt:lpstr>
      <vt:lpstr>2-ARAŞTIRMA</vt:lpstr>
      <vt:lpstr>3-YAYIN</vt:lpstr>
      <vt:lpstr>4-TASARIM</vt:lpstr>
      <vt:lpstr>5-SERGİ</vt:lpstr>
      <vt:lpstr>6-PATENT</vt:lpstr>
      <vt:lpstr>7-ATIF</vt:lpstr>
      <vt:lpstr>8-TEBLİĞ</vt:lpstr>
      <vt:lpstr>9-ÖDÜL</vt:lpstr>
      <vt:lpstr>SONUÇ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Okan KUZU</dc:creator>
  <cp:lastModifiedBy>OKTAY KIZILKAYA</cp:lastModifiedBy>
  <dcterms:created xsi:type="dcterms:W3CDTF">2006-09-16T00:00:00Z</dcterms:created>
  <dcterms:modified xsi:type="dcterms:W3CDTF">2023-10-09T12:59:59Z</dcterms:modified>
</cp:coreProperties>
</file>